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edumx-my.sharepoint.com/personal/fdavalos_up_edu_mx/Documents/microtracking/MicrotrackingFer/"/>
    </mc:Choice>
  </mc:AlternateContent>
  <xr:revisionPtr revIDLastSave="1254" documentId="8_{8A92727A-1729-412C-B1BA-4D65E061668B}" xr6:coauthVersionLast="47" xr6:coauthVersionMax="47" xr10:uidLastSave="{55D14DF5-3978-4357-B55E-9BEC7CC8B283}"/>
  <bookViews>
    <workbookView xWindow="-108" yWindow="-108" windowWidth="23256" windowHeight="13896" xr2:uid="{71AD8F26-1E3F-4287-BF14-3D1E4C8222C0}"/>
  </bookViews>
  <sheets>
    <sheet name="21092025 CASIALSUR" sheetId="5" r:id="rId1"/>
    <sheet name="14092025 CASIALSUR" sheetId="3" r:id="rId2"/>
    <sheet name="19092025 CASIALSUR" sheetId="4" r:id="rId3"/>
    <sheet name="10092025 UP_DESVIADOALSUROESTE" sheetId="2" r:id="rId4"/>
    <sheet name="Cresta_de_m_ximos_con_Az_Alt_in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" i="3" l="1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" i="5"/>
  <c r="T20" i="2"/>
  <c r="S20" i="2"/>
  <c r="T19" i="2"/>
  <c r="S19" i="2"/>
  <c r="T18" i="2"/>
  <c r="S18" i="2"/>
  <c r="T17" i="2"/>
  <c r="S17" i="2"/>
  <c r="T16" i="2"/>
  <c r="S16" i="2"/>
  <c r="T15" i="2"/>
  <c r="S15" i="2"/>
  <c r="T14" i="2"/>
  <c r="S14" i="2"/>
  <c r="T13" i="2"/>
  <c r="S13" i="2"/>
  <c r="T12" i="2"/>
  <c r="S12" i="2"/>
  <c r="T11" i="2"/>
  <c r="S11" i="2"/>
  <c r="T10" i="2"/>
  <c r="S10" i="2"/>
  <c r="T9" i="2"/>
  <c r="S9" i="2"/>
  <c r="T8" i="2"/>
  <c r="S8" i="2"/>
  <c r="T7" i="2"/>
  <c r="S7" i="2"/>
  <c r="T6" i="2"/>
  <c r="S6" i="2"/>
  <c r="T5" i="2"/>
  <c r="S5" i="2"/>
  <c r="T4" i="2"/>
  <c r="S4" i="2"/>
  <c r="T3" i="2"/>
  <c r="S3" i="2"/>
  <c r="T2" i="2"/>
  <c r="S2" i="2"/>
  <c r="K20" i="4"/>
  <c r="J20" i="4"/>
  <c r="K19" i="4"/>
  <c r="J19" i="4"/>
  <c r="K18" i="4"/>
  <c r="J18" i="4"/>
  <c r="K17" i="4"/>
  <c r="J17" i="4"/>
  <c r="K16" i="4"/>
  <c r="J16" i="4"/>
  <c r="K15" i="4"/>
  <c r="J15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K6" i="4"/>
  <c r="J6" i="4"/>
  <c r="K5" i="4"/>
  <c r="J5" i="4"/>
  <c r="K4" i="4"/>
  <c r="J4" i="4"/>
  <c r="K3" i="4"/>
  <c r="J3" i="4"/>
  <c r="K2" i="4"/>
  <c r="J2" i="4"/>
  <c r="AF3" i="3"/>
  <c r="AF4" i="3"/>
  <c r="AF5" i="3"/>
  <c r="AF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E3" i="3"/>
  <c r="AE4" i="3"/>
  <c r="AE5" i="3"/>
  <c r="AE6" i="3"/>
  <c r="AE7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F2" i="3"/>
  <c r="AE2" i="3"/>
  <c r="I2" i="3"/>
  <c r="F2" i="3"/>
  <c r="G24" i="3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" i="5"/>
  <c r="P20" i="5"/>
  <c r="T20" i="5" s="1"/>
  <c r="O20" i="5"/>
  <c r="V20" i="5" s="1"/>
  <c r="P19" i="5"/>
  <c r="T19" i="5" s="1"/>
  <c r="O19" i="5"/>
  <c r="V19" i="5" s="1"/>
  <c r="P18" i="5"/>
  <c r="T18" i="5" s="1"/>
  <c r="O18" i="5"/>
  <c r="V18" i="5" s="1"/>
  <c r="P17" i="5"/>
  <c r="T17" i="5" s="1"/>
  <c r="O17" i="5"/>
  <c r="P16" i="5"/>
  <c r="T16" i="5" s="1"/>
  <c r="O16" i="5"/>
  <c r="R16" i="5" s="1"/>
  <c r="P15" i="5"/>
  <c r="T15" i="5" s="1"/>
  <c r="O15" i="5"/>
  <c r="P14" i="5"/>
  <c r="T14" i="5" s="1"/>
  <c r="O14" i="5"/>
  <c r="U14" i="5" s="1"/>
  <c r="P13" i="5"/>
  <c r="T13" i="5" s="1"/>
  <c r="O13" i="5"/>
  <c r="P12" i="5"/>
  <c r="T12" i="5" s="1"/>
  <c r="O12" i="5"/>
  <c r="V12" i="5" s="1"/>
  <c r="P11" i="5"/>
  <c r="T11" i="5" s="1"/>
  <c r="O11" i="5"/>
  <c r="V11" i="5" s="1"/>
  <c r="P10" i="5"/>
  <c r="T10" i="5" s="1"/>
  <c r="O10" i="5"/>
  <c r="Q10" i="5" s="1"/>
  <c r="P9" i="5"/>
  <c r="T9" i="5" s="1"/>
  <c r="O9" i="5"/>
  <c r="U9" i="5" s="1"/>
  <c r="P8" i="5"/>
  <c r="T8" i="5" s="1"/>
  <c r="O8" i="5"/>
  <c r="V8" i="5" s="1"/>
  <c r="P7" i="5"/>
  <c r="T7" i="5" s="1"/>
  <c r="O7" i="5"/>
  <c r="R7" i="5" s="1"/>
  <c r="P6" i="5"/>
  <c r="T6" i="5" s="1"/>
  <c r="O6" i="5"/>
  <c r="V6" i="5" s="1"/>
  <c r="P5" i="5"/>
  <c r="T5" i="5" s="1"/>
  <c r="O5" i="5"/>
  <c r="P4" i="5"/>
  <c r="T4" i="5" s="1"/>
  <c r="O4" i="5"/>
  <c r="V4" i="5" s="1"/>
  <c r="P3" i="5"/>
  <c r="T3" i="5" s="1"/>
  <c r="O3" i="5"/>
  <c r="U3" i="5" s="1"/>
  <c r="P2" i="5"/>
  <c r="T2" i="5" s="1"/>
  <c r="O2" i="5"/>
  <c r="V2" i="5" s="1"/>
  <c r="V5" i="5" l="1"/>
  <c r="U5" i="5"/>
  <c r="U13" i="5"/>
  <c r="V13" i="5"/>
  <c r="U15" i="5"/>
  <c r="V15" i="5"/>
  <c r="R15" i="5"/>
  <c r="V10" i="5"/>
  <c r="Q14" i="5"/>
  <c r="R14" i="5"/>
  <c r="V14" i="5"/>
  <c r="R11" i="5"/>
  <c r="R17" i="5"/>
  <c r="Q17" i="5"/>
  <c r="R10" i="5"/>
  <c r="R12" i="5"/>
  <c r="Q19" i="5"/>
  <c r="V3" i="5"/>
  <c r="Q7" i="5"/>
  <c r="U10" i="5"/>
  <c r="U17" i="5"/>
  <c r="V17" i="5"/>
  <c r="Q4" i="5"/>
  <c r="U7" i="5"/>
  <c r="R4" i="5"/>
  <c r="V7" i="5"/>
  <c r="Q11" i="5"/>
  <c r="Q18" i="5"/>
  <c r="U4" i="5"/>
  <c r="R18" i="5"/>
  <c r="Q8" i="5"/>
  <c r="U11" i="5"/>
  <c r="R8" i="5"/>
  <c r="Q15" i="5"/>
  <c r="U18" i="5"/>
  <c r="Q5" i="5"/>
  <c r="U8" i="5"/>
  <c r="R5" i="5"/>
  <c r="Q12" i="5"/>
  <c r="R19" i="5"/>
  <c r="R2" i="5"/>
  <c r="U19" i="5"/>
  <c r="Q9" i="5"/>
  <c r="U12" i="5"/>
  <c r="R9" i="5"/>
  <c r="Q16" i="5"/>
  <c r="Q2" i="5"/>
  <c r="U16" i="5"/>
  <c r="V9" i="5"/>
  <c r="Q13" i="5"/>
  <c r="V16" i="5"/>
  <c r="Q20" i="5"/>
  <c r="U2" i="5"/>
  <c r="Q6" i="5"/>
  <c r="R6" i="5"/>
  <c r="R13" i="5"/>
  <c r="Q3" i="5"/>
  <c r="U6" i="5"/>
  <c r="R20" i="5"/>
  <c r="R3" i="5"/>
  <c r="U20" i="5"/>
  <c r="P20" i="4" l="1"/>
  <c r="T20" i="4" s="1"/>
  <c r="O20" i="4"/>
  <c r="P19" i="4"/>
  <c r="T19" i="4" s="1"/>
  <c r="O19" i="4"/>
  <c r="P18" i="4"/>
  <c r="T18" i="4" s="1"/>
  <c r="O18" i="4"/>
  <c r="P17" i="4"/>
  <c r="T17" i="4" s="1"/>
  <c r="O17" i="4"/>
  <c r="P16" i="4"/>
  <c r="T16" i="4" s="1"/>
  <c r="O16" i="4"/>
  <c r="P15" i="4"/>
  <c r="T15" i="4" s="1"/>
  <c r="O15" i="4"/>
  <c r="P14" i="4"/>
  <c r="T14" i="4" s="1"/>
  <c r="O14" i="4"/>
  <c r="P13" i="4"/>
  <c r="T13" i="4" s="1"/>
  <c r="O13" i="4"/>
  <c r="P12" i="4"/>
  <c r="T12" i="4" s="1"/>
  <c r="O12" i="4"/>
  <c r="P11" i="4"/>
  <c r="T11" i="4" s="1"/>
  <c r="O11" i="4"/>
  <c r="P10" i="4"/>
  <c r="T10" i="4" s="1"/>
  <c r="O10" i="4"/>
  <c r="P9" i="4"/>
  <c r="T9" i="4" s="1"/>
  <c r="O9" i="4"/>
  <c r="P8" i="4"/>
  <c r="T8" i="4" s="1"/>
  <c r="O8" i="4"/>
  <c r="P7" i="4"/>
  <c r="T7" i="4" s="1"/>
  <c r="O7" i="4"/>
  <c r="P6" i="4"/>
  <c r="T6" i="4" s="1"/>
  <c r="O6" i="4"/>
  <c r="P5" i="4"/>
  <c r="T5" i="4" s="1"/>
  <c r="O5" i="4"/>
  <c r="P4" i="4"/>
  <c r="T4" i="4" s="1"/>
  <c r="O4" i="4"/>
  <c r="P3" i="4"/>
  <c r="T3" i="4" s="1"/>
  <c r="O3" i="4"/>
  <c r="P2" i="4"/>
  <c r="T2" i="4" s="1"/>
  <c r="O2" i="4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24" i="3"/>
  <c r="D2" i="3"/>
  <c r="E2" i="3"/>
  <c r="E4" i="3"/>
  <c r="B35" i="2"/>
  <c r="D19" i="3"/>
  <c r="D20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" i="2"/>
  <c r="D39" i="2"/>
  <c r="E20" i="3"/>
  <c r="E19" i="3"/>
  <c r="E18" i="3"/>
  <c r="D18" i="3"/>
  <c r="E17" i="3"/>
  <c r="D17" i="3"/>
  <c r="E16" i="3"/>
  <c r="D16" i="3"/>
  <c r="E15" i="3"/>
  <c r="D15" i="3"/>
  <c r="E14" i="3"/>
  <c r="D14" i="3"/>
  <c r="I14" i="3" s="1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6" i="3"/>
  <c r="D6" i="3"/>
  <c r="E5" i="3"/>
  <c r="D5" i="3"/>
  <c r="D4" i="3"/>
  <c r="E3" i="3"/>
  <c r="D3" i="3"/>
  <c r="D2" i="2"/>
  <c r="G2" i="2" s="1"/>
  <c r="D3" i="2"/>
  <c r="D4" i="2"/>
  <c r="G4" i="2" s="1"/>
  <c r="D5" i="2"/>
  <c r="D6" i="2"/>
  <c r="D7" i="2"/>
  <c r="D8" i="2"/>
  <c r="D9" i="2"/>
  <c r="D10" i="2"/>
  <c r="D11" i="2"/>
  <c r="G11" i="2" s="1"/>
  <c r="D12" i="2"/>
  <c r="G12" i="2" s="1"/>
  <c r="D13" i="2"/>
  <c r="G13" i="2" s="1"/>
  <c r="D14" i="2"/>
  <c r="G14" i="2" s="1"/>
  <c r="D15" i="2"/>
  <c r="G15" i="2" s="1"/>
  <c r="D16" i="2"/>
  <c r="G16" i="2" s="1"/>
  <c r="D17" i="2"/>
  <c r="G17" i="2" s="1"/>
  <c r="D18" i="2"/>
  <c r="G18" i="2" s="1"/>
  <c r="D19" i="2"/>
  <c r="G19" i="2" s="1"/>
  <c r="D20" i="2"/>
  <c r="G20" i="2" s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" i="2"/>
  <c r="J14" i="1"/>
  <c r="L34" i="1"/>
  <c r="K34" i="1"/>
  <c r="K11" i="1"/>
  <c r="K12" i="1"/>
  <c r="K27" i="1"/>
  <c r="J3" i="1"/>
  <c r="K3" i="1" s="1"/>
  <c r="J4" i="1"/>
  <c r="K4" i="1" s="1"/>
  <c r="J5" i="1"/>
  <c r="K5" i="1" s="1"/>
  <c r="J6" i="1"/>
  <c r="K6" i="1" s="1"/>
  <c r="J7" i="1"/>
  <c r="K7" i="1" s="1"/>
  <c r="J8" i="1"/>
  <c r="L8" i="1" s="1"/>
  <c r="J9" i="1"/>
  <c r="K9" i="1" s="1"/>
  <c r="J10" i="1"/>
  <c r="K10" i="1" s="1"/>
  <c r="J11" i="1"/>
  <c r="J12" i="1"/>
  <c r="J13" i="1"/>
  <c r="J15" i="1"/>
  <c r="J16" i="1"/>
  <c r="J17" i="1"/>
  <c r="J18" i="1"/>
  <c r="J19" i="1"/>
  <c r="J20" i="1"/>
  <c r="J21" i="1"/>
  <c r="J22" i="1"/>
  <c r="J23" i="1"/>
  <c r="J24" i="1"/>
  <c r="J25" i="1"/>
  <c r="K25" i="1" s="1"/>
  <c r="J26" i="1"/>
  <c r="K26" i="1" s="1"/>
  <c r="J27" i="1"/>
  <c r="J28" i="1"/>
  <c r="K28" i="1" s="1"/>
  <c r="J29" i="1"/>
  <c r="K29" i="1" s="1"/>
  <c r="J30" i="1"/>
  <c r="K30" i="1" s="1"/>
  <c r="J31" i="1"/>
  <c r="K31" i="1" s="1"/>
  <c r="J32" i="1"/>
  <c r="K32" i="1" s="1"/>
  <c r="J33" i="1"/>
  <c r="K33" i="1" s="1"/>
  <c r="J2" i="1"/>
  <c r="K2" i="1" s="1"/>
  <c r="I3" i="1"/>
  <c r="I4" i="1"/>
  <c r="I5" i="1"/>
  <c r="I6" i="1"/>
  <c r="L6" i="1" s="1"/>
  <c r="I7" i="1"/>
  <c r="I8" i="1"/>
  <c r="I9" i="1"/>
  <c r="I10" i="1"/>
  <c r="I11" i="1"/>
  <c r="L11" i="1" s="1"/>
  <c r="I12" i="1"/>
  <c r="L12" i="1" s="1"/>
  <c r="I13" i="1"/>
  <c r="I14" i="1"/>
  <c r="K14" i="1" s="1"/>
  <c r="I15" i="1"/>
  <c r="I16" i="1"/>
  <c r="I17" i="1"/>
  <c r="I18" i="1"/>
  <c r="I19" i="1"/>
  <c r="I20" i="1"/>
  <c r="I21" i="1"/>
  <c r="L21" i="1" s="1"/>
  <c r="I22" i="1"/>
  <c r="K22" i="1" s="1"/>
  <c r="I23" i="1"/>
  <c r="K23" i="1" s="1"/>
  <c r="I24" i="1"/>
  <c r="L24" i="1" s="1"/>
  <c r="I25" i="1"/>
  <c r="L25" i="1" s="1"/>
  <c r="I26" i="1"/>
  <c r="L26" i="1" s="1"/>
  <c r="I27" i="1"/>
  <c r="I28" i="1"/>
  <c r="I29" i="1"/>
  <c r="I30" i="1"/>
  <c r="I31" i="1"/>
  <c r="I32" i="1"/>
  <c r="I33" i="1"/>
  <c r="I2" i="1"/>
  <c r="U13" i="4" l="1"/>
  <c r="Q13" i="4"/>
  <c r="V13" i="4"/>
  <c r="U14" i="4"/>
  <c r="V14" i="4"/>
  <c r="Q14" i="4"/>
  <c r="V12" i="4"/>
  <c r="U12" i="4"/>
  <c r="Q12" i="4"/>
  <c r="V3" i="4"/>
  <c r="U3" i="4"/>
  <c r="Q3" i="4"/>
  <c r="Q18" i="4"/>
  <c r="U18" i="4"/>
  <c r="V18" i="4"/>
  <c r="U2" i="4"/>
  <c r="V2" i="4"/>
  <c r="Q2" i="4"/>
  <c r="U7" i="4"/>
  <c r="Q7" i="4"/>
  <c r="V7" i="4"/>
  <c r="Q19" i="4"/>
  <c r="U19" i="4"/>
  <c r="V19" i="4"/>
  <c r="V10" i="4"/>
  <c r="U10" i="4"/>
  <c r="Q10" i="4"/>
  <c r="V11" i="4"/>
  <c r="U11" i="4"/>
  <c r="Q11" i="4"/>
  <c r="U15" i="4"/>
  <c r="V15" i="4"/>
  <c r="Q15" i="4"/>
  <c r="V4" i="4"/>
  <c r="Q4" i="4"/>
  <c r="U4" i="4"/>
  <c r="U8" i="4"/>
  <c r="Q8" i="4"/>
  <c r="V8" i="4"/>
  <c r="V20" i="4"/>
  <c r="Q20" i="4"/>
  <c r="U20" i="4"/>
  <c r="Q16" i="4"/>
  <c r="U16" i="4"/>
  <c r="V16" i="4"/>
  <c r="Q6" i="4"/>
  <c r="V6" i="4"/>
  <c r="U6" i="4"/>
  <c r="Q17" i="4"/>
  <c r="V17" i="4"/>
  <c r="U17" i="4"/>
  <c r="U9" i="4"/>
  <c r="Q9" i="4"/>
  <c r="V9" i="4"/>
  <c r="V5" i="4"/>
  <c r="Q5" i="4"/>
  <c r="U5" i="4"/>
  <c r="R10" i="4"/>
  <c r="R12" i="4"/>
  <c r="R11" i="4"/>
  <c r="R15" i="4"/>
  <c r="R17" i="4"/>
  <c r="R6" i="4"/>
  <c r="R18" i="4"/>
  <c r="R14" i="4"/>
  <c r="R7" i="4"/>
  <c r="R19" i="4"/>
  <c r="R13" i="4"/>
  <c r="R2" i="4"/>
  <c r="R3" i="4"/>
  <c r="R16" i="4"/>
  <c r="R5" i="4"/>
  <c r="R8" i="4"/>
  <c r="R20" i="4"/>
  <c r="R4" i="4"/>
  <c r="R9" i="4"/>
  <c r="I11" i="3"/>
  <c r="J11" i="3" s="1"/>
  <c r="I15" i="3"/>
  <c r="J15" i="3" s="1"/>
  <c r="I3" i="3"/>
  <c r="J3" i="3" s="1"/>
  <c r="J2" i="3"/>
  <c r="I16" i="3"/>
  <c r="J16" i="3" s="1"/>
  <c r="I9" i="3"/>
  <c r="J9" i="3" s="1"/>
  <c r="I10" i="3"/>
  <c r="J10" i="3" s="1"/>
  <c r="I5" i="3"/>
  <c r="J5" i="3" s="1"/>
  <c r="I6" i="3"/>
  <c r="J6" i="3" s="1"/>
  <c r="I4" i="3"/>
  <c r="J4" i="3" s="1"/>
  <c r="I8" i="3"/>
  <c r="J8" i="3" s="1"/>
  <c r="I7" i="3"/>
  <c r="J7" i="3" s="1"/>
  <c r="I20" i="3"/>
  <c r="J20" i="3" s="1"/>
  <c r="I13" i="3"/>
  <c r="J13" i="3" s="1"/>
  <c r="I19" i="3"/>
  <c r="J19" i="3" s="1"/>
  <c r="I18" i="3"/>
  <c r="J18" i="3" s="1"/>
  <c r="I17" i="3"/>
  <c r="J17" i="3" s="1"/>
  <c r="I12" i="3"/>
  <c r="J12" i="3" s="1"/>
  <c r="J14" i="3"/>
  <c r="G8" i="3"/>
  <c r="H5" i="3"/>
  <c r="K5" i="3" s="1"/>
  <c r="H20" i="3"/>
  <c r="K20" i="3" s="1"/>
  <c r="H4" i="3"/>
  <c r="K4" i="3" s="1"/>
  <c r="H6" i="3"/>
  <c r="K6" i="3" s="1"/>
  <c r="H7" i="3"/>
  <c r="K7" i="3" s="1"/>
  <c r="H15" i="3"/>
  <c r="K15" i="3" s="1"/>
  <c r="H14" i="3"/>
  <c r="K14" i="3" s="1"/>
  <c r="H12" i="3"/>
  <c r="K12" i="3" s="1"/>
  <c r="H9" i="3"/>
  <c r="K9" i="3" s="1"/>
  <c r="H2" i="3"/>
  <c r="K2" i="3" s="1"/>
  <c r="H19" i="3"/>
  <c r="K19" i="3" s="1"/>
  <c r="H18" i="3"/>
  <c r="K18" i="3" s="1"/>
  <c r="H17" i="3"/>
  <c r="K17" i="3" s="1"/>
  <c r="H16" i="3"/>
  <c r="K16" i="3" s="1"/>
  <c r="H13" i="3"/>
  <c r="K13" i="3" s="1"/>
  <c r="H11" i="3"/>
  <c r="K11" i="3" s="1"/>
  <c r="H10" i="3"/>
  <c r="K10" i="3" s="1"/>
  <c r="H8" i="3"/>
  <c r="K8" i="3" s="1"/>
  <c r="H3" i="3"/>
  <c r="K3" i="3" s="1"/>
  <c r="G2" i="3"/>
  <c r="G9" i="3"/>
  <c r="G16" i="3"/>
  <c r="G6" i="3"/>
  <c r="G3" i="2"/>
  <c r="G8" i="2"/>
  <c r="G10" i="2"/>
  <c r="G7" i="2"/>
  <c r="G6" i="2"/>
  <c r="G9" i="2"/>
  <c r="G5" i="2"/>
  <c r="G13" i="3"/>
  <c r="G11" i="3"/>
  <c r="G7" i="3"/>
  <c r="G10" i="3"/>
  <c r="G15" i="3"/>
  <c r="G17" i="3"/>
  <c r="G4" i="3"/>
  <c r="G18" i="3"/>
  <c r="G5" i="3"/>
  <c r="G19" i="3"/>
  <c r="G20" i="3"/>
  <c r="G14" i="3"/>
  <c r="G3" i="3"/>
  <c r="G12" i="3"/>
  <c r="L9" i="1"/>
  <c r="K8" i="1"/>
  <c r="L32" i="1"/>
  <c r="K16" i="1"/>
  <c r="L33" i="1"/>
  <c r="L31" i="1"/>
  <c r="L7" i="1"/>
  <c r="L30" i="1"/>
  <c r="L14" i="1"/>
  <c r="L10" i="1"/>
  <c r="L29" i="1"/>
  <c r="L5" i="1"/>
  <c r="K13" i="1"/>
  <c r="L19" i="1"/>
  <c r="L28" i="1"/>
  <c r="L4" i="1"/>
  <c r="L23" i="1"/>
  <c r="L2" i="1"/>
  <c r="L27" i="1"/>
  <c r="L3" i="1"/>
  <c r="L16" i="1"/>
  <c r="K15" i="1"/>
  <c r="L20" i="1"/>
  <c r="K19" i="1"/>
  <c r="L18" i="1"/>
  <c r="K17" i="1"/>
  <c r="L13" i="1"/>
  <c r="L22" i="1"/>
  <c r="L15" i="1"/>
  <c r="L17" i="1"/>
  <c r="K20" i="1"/>
  <c r="K24" i="1"/>
  <c r="K21" i="1"/>
  <c r="K18" i="1"/>
</calcChain>
</file>

<file path=xl/sharedStrings.xml><?xml version="1.0" encoding="utf-8"?>
<sst xmlns="http://schemas.openxmlformats.org/spreadsheetml/2006/main" count="114" uniqueCount="36">
  <si>
    <t>t</t>
  </si>
  <si>
    <t>X</t>
  </si>
  <si>
    <t>Y</t>
  </si>
  <si>
    <t>C</t>
  </si>
  <si>
    <t>C(mA)</t>
  </si>
  <si>
    <t>P</t>
  </si>
  <si>
    <t>Irr (W/m2)</t>
  </si>
  <si>
    <t>P_norm</t>
  </si>
  <si>
    <t>C_norm</t>
  </si>
  <si>
    <t>perf_index</t>
  </si>
  <si>
    <t>Time</t>
  </si>
  <si>
    <t>Azimut</t>
  </si>
  <si>
    <t>Altitude</t>
  </si>
  <si>
    <t>az_corr</t>
  </si>
  <si>
    <t>alt corr</t>
  </si>
  <si>
    <t>posX</t>
  </si>
  <si>
    <t>posY</t>
  </si>
  <si>
    <t>SENO ALT</t>
  </si>
  <si>
    <t>COSENO AZ</t>
  </si>
  <si>
    <t>SENO AZ</t>
  </si>
  <si>
    <t>AZ</t>
  </si>
  <si>
    <t>ALT</t>
  </si>
  <si>
    <t>min_az</t>
  </si>
  <si>
    <t>min_altt</t>
  </si>
  <si>
    <t>x</t>
  </si>
  <si>
    <t>y</t>
  </si>
  <si>
    <t>pospolY</t>
  </si>
  <si>
    <t>C (mA)</t>
  </si>
  <si>
    <t>Piranometro (W/m2)</t>
  </si>
  <si>
    <t>Timestamp</t>
  </si>
  <si>
    <t>C_mA</t>
  </si>
  <si>
    <t>rank</t>
  </si>
  <si>
    <t>time_bin</t>
  </si>
  <si>
    <t>Azimuth</t>
  </si>
  <si>
    <t>Eje X fit</t>
  </si>
  <si>
    <t>eje Y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</si>
</sst>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18" fillId="0" borderId="10" xfId="0" applyFont="1" applyBorder="1" applyAlignment="1">
      <alignment wrapText="1"/>
    </xf>
    <xf numFmtId="20" fontId="0" fillId="0" borderId="0" xfId="0" applyNumberFormat="1"/>
    <xf numFmtId="20" fontId="18" fillId="0" borderId="10" xfId="0" applyNumberFormat="1" applyFont="1" applyBorder="1" applyAlignment="1">
      <alignment horizontal="right" wrapText="1"/>
    </xf>
    <xf numFmtId="0" fontId="19" fillId="0" borderId="0" xfId="0" applyFont="1"/>
    <xf numFmtId="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'21092025 CASIALSUR'!$D$1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'21092025 CASIALSUR'!$D$2:$D$20</c:f>
              <c:numCache>
                <c:formatCode>General</c:formatCode>
                <c:ptCount val="19"/>
                <c:pt idx="0">
                  <c:v>3000</c:v>
                </c:pt>
                <c:pt idx="1">
                  <c:v>6194</c:v>
                </c:pt>
                <c:pt idx="2">
                  <c:v>8970</c:v>
                </c:pt>
                <c:pt idx="3">
                  <c:v>11825</c:v>
                </c:pt>
                <c:pt idx="4">
                  <c:v>13587</c:v>
                </c:pt>
                <c:pt idx="5">
                  <c:v>39706</c:v>
                </c:pt>
                <c:pt idx="6">
                  <c:v>39706</c:v>
                </c:pt>
                <c:pt idx="7">
                  <c:v>44323</c:v>
                </c:pt>
                <c:pt idx="8">
                  <c:v>47899</c:v>
                </c:pt>
                <c:pt idx="9">
                  <c:v>50087</c:v>
                </c:pt>
                <c:pt idx="10">
                  <c:v>52996</c:v>
                </c:pt>
                <c:pt idx="11">
                  <c:v>56545</c:v>
                </c:pt>
                <c:pt idx="12">
                  <c:v>60736</c:v>
                </c:pt>
                <c:pt idx="13">
                  <c:v>62768</c:v>
                </c:pt>
                <c:pt idx="14">
                  <c:v>69469</c:v>
                </c:pt>
                <c:pt idx="15">
                  <c:v>74940</c:v>
                </c:pt>
                <c:pt idx="16">
                  <c:v>75208</c:v>
                </c:pt>
                <c:pt idx="17">
                  <c:v>78250</c:v>
                </c:pt>
                <c:pt idx="18">
                  <c:v>80627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C6-4865-8BDD-CFE4A949D20A}"/>
            </c:ext>
          </c:extLst>
        </c:ser>
        <c:ser>
          <c:idx val="1"/>
          <c:order val="1"/>
          <c:tx>
            <c:strRef>
              <c:f>'21092025 CASIALSUR'!$R$1</c:f>
              <c:strCache>
                <c:ptCount val="1"/>
                <c:pt idx="0">
                  <c:v>posY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'21092025 CASIALSUR'!$R$2:$R$20</c:f>
              <c:numCache>
                <c:formatCode>General</c:formatCode>
                <c:ptCount val="19"/>
                <c:pt idx="0">
                  <c:v>-11937.993171043767</c:v>
                </c:pt>
                <c:pt idx="1">
                  <c:v>-350.19069303043216</c:v>
                </c:pt>
                <c:pt idx="2">
                  <c:v>10853.476682626759</c:v>
                </c:pt>
                <c:pt idx="3">
                  <c:v>21402.548135690653</c:v>
                </c:pt>
                <c:pt idx="4">
                  <c:v>31017.05767770786</c:v>
                </c:pt>
                <c:pt idx="5">
                  <c:v>39285.918300711615</c:v>
                </c:pt>
                <c:pt idx="6">
                  <c:v>45862.047671918845</c:v>
                </c:pt>
                <c:pt idx="7">
                  <c:v>50561.195010763608</c:v>
                </c:pt>
                <c:pt idx="8">
                  <c:v>53565.220345464273</c:v>
                </c:pt>
                <c:pt idx="9">
                  <c:v>55699.499715146332</c:v>
                </c:pt>
                <c:pt idx="10">
                  <c:v>58213.062505590133</c:v>
                </c:pt>
                <c:pt idx="11">
                  <c:v>62242.744643646576</c:v>
                </c:pt>
                <c:pt idx="12">
                  <c:v>68304.564077717223</c:v>
                </c:pt>
                <c:pt idx="13">
                  <c:v>76277.167238208174</c:v>
                </c:pt>
                <c:pt idx="14">
                  <c:v>85800.203638591105</c:v>
                </c:pt>
                <c:pt idx="15">
                  <c:v>96454.765293180593</c:v>
                </c:pt>
                <c:pt idx="16">
                  <c:v>107764.73562768784</c:v>
                </c:pt>
                <c:pt idx="17">
                  <c:v>119482.12002318792</c:v>
                </c:pt>
                <c:pt idx="18">
                  <c:v>131351.25103339533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C6-4865-8BDD-CFE4A949D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687168"/>
        <c:axId val="1316698688"/>
      </c:lineChart>
      <c:catAx>
        <c:axId val="13166871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98688"/>
        <c:crosses val="autoZero"/>
        <c:auto val="1"/>
        <c:lblAlgn val="ctr"/>
        <c:lblOffset val="100"/>
        <c:noMultiLvlLbl val="0"/>
      </c:catAx>
      <c:valAx>
        <c:axId val="131669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87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'21092025 CASIALSUR'!$C$1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'21092025 CASIALSUR'!$C$2:$C$20</c:f>
              <c:numCache>
                <c:formatCode>General</c:formatCode>
                <c:ptCount val="19"/>
                <c:pt idx="0">
                  <c:v>62199</c:v>
                </c:pt>
                <c:pt idx="1">
                  <c:v>60151</c:v>
                </c:pt>
                <c:pt idx="2">
                  <c:v>60978</c:v>
                </c:pt>
                <c:pt idx="3">
                  <c:v>60446</c:v>
                </c:pt>
                <c:pt idx="4">
                  <c:v>60178</c:v>
                </c:pt>
                <c:pt idx="5">
                  <c:v>57986</c:v>
                </c:pt>
                <c:pt idx="6">
                  <c:v>57292</c:v>
                </c:pt>
                <c:pt idx="7">
                  <c:v>56945</c:v>
                </c:pt>
                <c:pt idx="8">
                  <c:v>57745</c:v>
                </c:pt>
                <c:pt idx="9">
                  <c:v>57745</c:v>
                </c:pt>
                <c:pt idx="10">
                  <c:v>57292</c:v>
                </c:pt>
                <c:pt idx="11">
                  <c:v>56677</c:v>
                </c:pt>
                <c:pt idx="12">
                  <c:v>55609</c:v>
                </c:pt>
                <c:pt idx="13">
                  <c:v>56170</c:v>
                </c:pt>
                <c:pt idx="14">
                  <c:v>55370</c:v>
                </c:pt>
                <c:pt idx="15">
                  <c:v>52251</c:v>
                </c:pt>
                <c:pt idx="16">
                  <c:v>54308</c:v>
                </c:pt>
                <c:pt idx="17">
                  <c:v>54788</c:v>
                </c:pt>
                <c:pt idx="18">
                  <c:v>54017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A-4A73-8876-295867ABE45E}"/>
            </c:ext>
          </c:extLst>
        </c:ser>
        <c:ser>
          <c:idx val="1"/>
          <c:order val="1"/>
          <c:tx>
            <c:strRef>
              <c:f>'21092025 CASIALSUR'!$Q$1</c:f>
              <c:strCache>
                <c:ptCount val="1"/>
                <c:pt idx="0">
                  <c:v>posX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'21092025 CASIALSUR'!$Q$2:$Q$20</c:f>
              <c:numCache>
                <c:formatCode>General</c:formatCode>
                <c:ptCount val="19"/>
                <c:pt idx="0">
                  <c:v>92800.177387657066</c:v>
                </c:pt>
                <c:pt idx="1">
                  <c:v>90154.392313827833</c:v>
                </c:pt>
                <c:pt idx="2">
                  <c:v>86849.749565125094</c:v>
                </c:pt>
                <c:pt idx="3">
                  <c:v>82891.685676383393</c:v>
                </c:pt>
                <c:pt idx="4">
                  <c:v>78323.040895676982</c:v>
                </c:pt>
                <c:pt idx="5">
                  <c:v>73332.097139217381</c:v>
                </c:pt>
                <c:pt idx="6">
                  <c:v>68282.926086317762</c:v>
                </c:pt>
                <c:pt idx="7">
                  <c:v>63701.186328621174</c:v>
                </c:pt>
                <c:pt idx="8">
                  <c:v>60419.791257706769</c:v>
                </c:pt>
                <c:pt idx="9">
                  <c:v>59108.582171163354</c:v>
                </c:pt>
                <c:pt idx="10">
                  <c:v>59851.33226351034</c:v>
                </c:pt>
                <c:pt idx="11">
                  <c:v>62165.713133093952</c:v>
                </c:pt>
                <c:pt idx="12">
                  <c:v>65133.717769173949</c:v>
                </c:pt>
                <c:pt idx="13">
                  <c:v>67926.379152163689</c:v>
                </c:pt>
                <c:pt idx="14">
                  <c:v>70123.702638641567</c:v>
                </c:pt>
                <c:pt idx="15">
                  <c:v>71520.711747368856</c:v>
                </c:pt>
                <c:pt idx="16">
                  <c:v>72043.282558570369</c:v>
                </c:pt>
                <c:pt idx="17">
                  <c:v>71759.019408360065</c:v>
                </c:pt>
                <c:pt idx="18">
                  <c:v>70740.69469816389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9A-4A73-8876-295867ABE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666048"/>
        <c:axId val="1316665088"/>
      </c:lineChart>
      <c:catAx>
        <c:axId val="1316666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65088"/>
        <c:crosses val="autoZero"/>
        <c:auto val="1"/>
        <c:lblAlgn val="ctr"/>
        <c:lblOffset val="100"/>
        <c:noMultiLvlLbl val="0"/>
      </c:catAx>
      <c:valAx>
        <c:axId val="131666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6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'21092025 CASIALSUR'!$F$1</c:f>
              <c:strCache>
                <c:ptCount val="1"/>
                <c:pt idx="0">
                  <c:v>C(mA)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'21092025 CASIALSUR'!$F$2:$F$20</c:f>
              <c:numCache>
                <c:formatCode>0.00</c:formatCode>
                <c:ptCount val="19"/>
                <c:pt idx="0">
                  <c:v>80.53955078125</c:v>
                </c:pt>
                <c:pt idx="1">
                  <c:v>126.10953776041667</c:v>
                </c:pt>
                <c:pt idx="2">
                  <c:v>139.00553385416666</c:v>
                </c:pt>
                <c:pt idx="3">
                  <c:v>145.47037760416666</c:v>
                </c:pt>
                <c:pt idx="4">
                  <c:v>156.69010416666666</c:v>
                </c:pt>
                <c:pt idx="5">
                  <c:v>204.96858723958334</c:v>
                </c:pt>
                <c:pt idx="6">
                  <c:v>219.19580078125</c:v>
                </c:pt>
                <c:pt idx="7">
                  <c:v>231.58024088541666</c:v>
                </c:pt>
                <c:pt idx="8">
                  <c:v>231.5634765625</c:v>
                </c:pt>
                <c:pt idx="9">
                  <c:v>220.43619791666666</c:v>
                </c:pt>
                <c:pt idx="10">
                  <c:v>208.70556640625</c:v>
                </c:pt>
                <c:pt idx="11">
                  <c:v>200.5</c:v>
                </c:pt>
                <c:pt idx="12">
                  <c:v>209.97981770833334</c:v>
                </c:pt>
                <c:pt idx="13">
                  <c:v>175.78938802083334</c:v>
                </c:pt>
                <c:pt idx="14">
                  <c:v>219.47216796875</c:v>
                </c:pt>
                <c:pt idx="15">
                  <c:v>169.42952473958334</c:v>
                </c:pt>
                <c:pt idx="16">
                  <c:v>179.85986328125</c:v>
                </c:pt>
                <c:pt idx="17">
                  <c:v>172.76285807291666</c:v>
                </c:pt>
                <c:pt idx="18">
                  <c:v>37.598958333333336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6B-4AE5-B5F6-65AAEE363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7676351"/>
        <c:axId val="907676831"/>
      </c:lineChart>
      <c:catAx>
        <c:axId val="90767635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07676831"/>
        <c:crosses val="autoZero"/>
        <c:auto val="1"/>
        <c:lblAlgn val="ctr"/>
        <c:lblOffset val="100"/>
        <c:noMultiLvlLbl val="0"/>
      </c:catAx>
      <c:valAx>
        <c:axId val="90767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07676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'14092025 CASIALSUR'!$F$1</c:f>
              <c:strCache>
                <c:ptCount val="1"/>
                <c:pt idx="0">
                  <c:v>posY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CASIALSUR'!$F$2:$F$20</c:f>
              <c:numCache>
                <c:formatCode>General</c:formatCode>
                <c:ptCount val="19"/>
                <c:pt idx="0">
                  <c:v>-767.8125</c:v>
                </c:pt>
                <c:pt idx="1">
                  <c:v>2235.9375000000073</c:v>
                </c:pt>
                <c:pt idx="2">
                  <c:v>5729.0625000000073</c:v>
                </c:pt>
                <c:pt idx="3">
                  <c:v>9829.6875000000073</c:v>
                </c:pt>
                <c:pt idx="4">
                  <c:v>14706.562500000007</c:v>
                </c:pt>
                <c:pt idx="5">
                  <c:v>20511.5625</c:v>
                </c:pt>
                <c:pt idx="6">
                  <c:v>27421.875</c:v>
                </c:pt>
                <c:pt idx="7">
                  <c:v>35496.562499999993</c:v>
                </c:pt>
                <c:pt idx="8">
                  <c:v>44600.625000000015</c:v>
                </c:pt>
                <c:pt idx="9">
                  <c:v>54312.187500000007</c:v>
                </c:pt>
                <c:pt idx="10">
                  <c:v>64006.875000000015</c:v>
                </c:pt>
                <c:pt idx="11">
                  <c:v>73043.4375</c:v>
                </c:pt>
                <c:pt idx="12">
                  <c:v>81025.3125</c:v>
                </c:pt>
                <c:pt idx="13">
                  <c:v>87851.25</c:v>
                </c:pt>
                <c:pt idx="14">
                  <c:v>93580.3125</c:v>
                </c:pt>
                <c:pt idx="15">
                  <c:v>98389.687500000015</c:v>
                </c:pt>
                <c:pt idx="16">
                  <c:v>102439.6875</c:v>
                </c:pt>
                <c:pt idx="17">
                  <c:v>105890.625</c:v>
                </c:pt>
                <c:pt idx="18">
                  <c:v>108860.625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6-4D42-94CE-A49E613682DE}"/>
            </c:ext>
          </c:extLst>
        </c:ser>
        <c:ser>
          <c:idx val="1"/>
          <c:order val="1"/>
          <c:tx>
            <c:strRef>
              <c:f>'14092025 CASIALSUR'!$O$1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CASIALSUR'!$O$2:$O$20</c:f>
              <c:numCache>
                <c:formatCode>General</c:formatCode>
                <c:ptCount val="19"/>
                <c:pt idx="0">
                  <c:v>100</c:v>
                </c:pt>
                <c:pt idx="1">
                  <c:v>2700</c:v>
                </c:pt>
                <c:pt idx="2">
                  <c:v>15840</c:v>
                </c:pt>
                <c:pt idx="3">
                  <c:v>24000</c:v>
                </c:pt>
                <c:pt idx="4">
                  <c:v>41003</c:v>
                </c:pt>
                <c:pt idx="5">
                  <c:v>42260</c:v>
                </c:pt>
                <c:pt idx="6">
                  <c:v>47100</c:v>
                </c:pt>
                <c:pt idx="7">
                  <c:v>54880</c:v>
                </c:pt>
                <c:pt idx="8">
                  <c:v>65588</c:v>
                </c:pt>
                <c:pt idx="9">
                  <c:v>81594</c:v>
                </c:pt>
                <c:pt idx="10">
                  <c:v>84592</c:v>
                </c:pt>
                <c:pt idx="11">
                  <c:v>85098</c:v>
                </c:pt>
                <c:pt idx="12">
                  <c:v>88866</c:v>
                </c:pt>
                <c:pt idx="13">
                  <c:v>92772</c:v>
                </c:pt>
                <c:pt idx="14">
                  <c:v>100759</c:v>
                </c:pt>
                <c:pt idx="15">
                  <c:v>101372</c:v>
                </c:pt>
                <c:pt idx="16">
                  <c:v>102942</c:v>
                </c:pt>
                <c:pt idx="17">
                  <c:v>106000</c:v>
                </c:pt>
                <c:pt idx="18">
                  <c:v>105843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E6-4D42-94CE-A49E61368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021743"/>
        <c:axId val="577813167"/>
      </c:lineChart>
      <c:catAx>
        <c:axId val="574021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7813167"/>
        <c:crosses val="autoZero"/>
        <c:auto val="1"/>
        <c:lblAlgn val="ctr"/>
        <c:lblOffset val="100"/>
        <c:noMultiLvlLbl val="0"/>
      </c:catAx>
      <c:valAx>
        <c:axId val="577813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4021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'14092025 CASIALSUR'!$G$1</c:f>
              <c:strCache>
                <c:ptCount val="1"/>
                <c:pt idx="0">
                  <c:v>posX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CASIALSUR'!$G$2:$G$20</c:f>
              <c:numCache>
                <c:formatCode>General</c:formatCode>
                <c:ptCount val="19"/>
                <c:pt idx="0">
                  <c:v>64633.570240397181</c:v>
                </c:pt>
                <c:pt idx="1">
                  <c:v>62760.968530711507</c:v>
                </c:pt>
                <c:pt idx="2">
                  <c:v>60990.754744728722</c:v>
                </c:pt>
                <c:pt idx="3">
                  <c:v>59356.552691618519</c:v>
                </c:pt>
                <c:pt idx="4">
                  <c:v>57895.039241623243</c:v>
                </c:pt>
                <c:pt idx="5">
                  <c:v>56668.373577961043</c:v>
                </c:pt>
                <c:pt idx="6">
                  <c:v>55746.866414386415</c:v>
                </c:pt>
                <c:pt idx="7">
                  <c:v>55193.704655484202</c:v>
                </c:pt>
                <c:pt idx="8">
                  <c:v>55086.871805060495</c:v>
                </c:pt>
                <c:pt idx="9">
                  <c:v>57090.300687509342</c:v>
                </c:pt>
                <c:pt idx="10">
                  <c:v>57429.83688293396</c:v>
                </c:pt>
                <c:pt idx="11">
                  <c:v>57285.808284413288</c:v>
                </c:pt>
                <c:pt idx="12">
                  <c:v>56700.549246877767</c:v>
                </c:pt>
                <c:pt idx="13">
                  <c:v>55754.07864818196</c:v>
                </c:pt>
                <c:pt idx="14">
                  <c:v>54509.583392910688</c:v>
                </c:pt>
                <c:pt idx="15">
                  <c:v>53030.749194818469</c:v>
                </c:pt>
                <c:pt idx="16">
                  <c:v>51386.869080635544</c:v>
                </c:pt>
                <c:pt idx="17">
                  <c:v>49607.486077092173</c:v>
                </c:pt>
                <c:pt idx="18">
                  <c:v>47726.22399335802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1E-40F4-A8F3-821C8073EEB8}"/>
            </c:ext>
          </c:extLst>
        </c:ser>
        <c:ser>
          <c:idx val="1"/>
          <c:order val="1"/>
          <c:tx>
            <c:strRef>
              <c:f>'14092025 CASIALSUR'!$N$1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CASIALSUR'!$N$2:$N$20</c:f>
              <c:numCache>
                <c:formatCode>General</c:formatCode>
                <c:ptCount val="19"/>
                <c:pt idx="0">
                  <c:v>62480</c:v>
                </c:pt>
                <c:pt idx="1">
                  <c:v>59480</c:v>
                </c:pt>
                <c:pt idx="2">
                  <c:v>57680</c:v>
                </c:pt>
                <c:pt idx="3">
                  <c:v>58000</c:v>
                </c:pt>
                <c:pt idx="4">
                  <c:v>54745</c:v>
                </c:pt>
                <c:pt idx="5">
                  <c:v>54880</c:v>
                </c:pt>
                <c:pt idx="6">
                  <c:v>55800</c:v>
                </c:pt>
                <c:pt idx="7">
                  <c:v>53900</c:v>
                </c:pt>
                <c:pt idx="8">
                  <c:v>51839</c:v>
                </c:pt>
                <c:pt idx="9">
                  <c:v>50221</c:v>
                </c:pt>
                <c:pt idx="10">
                  <c:v>49107</c:v>
                </c:pt>
                <c:pt idx="11">
                  <c:v>49764</c:v>
                </c:pt>
                <c:pt idx="12">
                  <c:v>49607</c:v>
                </c:pt>
                <c:pt idx="13">
                  <c:v>49800</c:v>
                </c:pt>
                <c:pt idx="14">
                  <c:v>50507</c:v>
                </c:pt>
                <c:pt idx="15">
                  <c:v>48996</c:v>
                </c:pt>
                <c:pt idx="16">
                  <c:v>48839</c:v>
                </c:pt>
                <c:pt idx="17">
                  <c:v>48717</c:v>
                </c:pt>
                <c:pt idx="18">
                  <c:v>47636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1E-40F4-A8F3-821C8073EEB8}"/>
            </c:ext>
          </c:extLst>
        </c:ser>
        <c:ser>
          <c:idx val="2"/>
          <c:order val="2"/>
          <c:tx>
            <c:v>pospolX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CASIALSUR'!$K$2:$K$20</c:f>
              <c:numCache>
                <c:formatCode>General</c:formatCode>
                <c:ptCount val="19"/>
                <c:pt idx="0">
                  <c:v>59401.830915734863</c:v>
                </c:pt>
                <c:pt idx="1">
                  <c:v>58461.489970103918</c:v>
                </c:pt>
                <c:pt idx="2">
                  <c:v>57338.490521164924</c:v>
                </c:pt>
                <c:pt idx="3">
                  <c:v>56036.569597992428</c:v>
                </c:pt>
                <c:pt idx="4">
                  <c:v>54570.931991049642</c:v>
                </c:pt>
                <c:pt idx="5">
                  <c:v>53002.748673710405</c:v>
                </c:pt>
                <c:pt idx="6">
                  <c:v>51446.681553293784</c:v>
                </c:pt>
                <c:pt idx="7">
                  <c:v>50073.769664640102</c:v>
                </c:pt>
                <c:pt idx="8">
                  <c:v>49142.551014674085</c:v>
                </c:pt>
                <c:pt idx="9">
                  <c:v>48859.775214547823</c:v>
                </c:pt>
                <c:pt idx="10">
                  <c:v>49247.777413279589</c:v>
                </c:pt>
                <c:pt idx="11">
                  <c:v>50142.966284444636</c:v>
                </c:pt>
                <c:pt idx="12">
                  <c:v>51252.916449333337</c:v>
                </c:pt>
                <c:pt idx="13">
                  <c:v>52318.773697786499</c:v>
                </c:pt>
                <c:pt idx="14">
                  <c:v>53204.455783425066</c:v>
                </c:pt>
                <c:pt idx="15">
                  <c:v>53847.664035799389</c:v>
                </c:pt>
                <c:pt idx="16">
                  <c:v>54227.735402951912</c:v>
                </c:pt>
                <c:pt idx="17">
                  <c:v>54365.35662905225</c:v>
                </c:pt>
                <c:pt idx="18">
                  <c:v>54283.134691606814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8-490D-A40C-61B2531CE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3153503"/>
        <c:axId val="633152543"/>
      </c:lineChart>
      <c:catAx>
        <c:axId val="633153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3152543"/>
        <c:crosses val="autoZero"/>
        <c:auto val="1"/>
        <c:lblAlgn val="ctr"/>
        <c:lblOffset val="100"/>
        <c:noMultiLvlLbl val="0"/>
      </c:catAx>
      <c:valAx>
        <c:axId val="63315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3153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Corriente</a:t>
            </a:r>
            <a:r>
              <a:rPr lang="es-MX" baseline="0"/>
              <a:t> e Irradiancia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'14092025 CASIALSUR'!$R$1</c:f>
              <c:strCache>
                <c:ptCount val="1"/>
                <c:pt idx="0">
                  <c:v>P_norm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'14092025 CASIALSUR'!$M$2:$M$33</c:f>
              <c:numCache>
                <c:formatCode>m/d/yyyy\ h:mm</c:formatCode>
                <c:ptCount val="32"/>
                <c:pt idx="0">
                  <c:v>45914.438217592593</c:v>
                </c:pt>
                <c:pt idx="1">
                  <c:v>45914.442893518521</c:v>
                </c:pt>
                <c:pt idx="2">
                  <c:v>45914.468263888892</c:v>
                </c:pt>
                <c:pt idx="3">
                  <c:v>45914.491249999999</c:v>
                </c:pt>
                <c:pt idx="4">
                  <c:v>45914.508773148147</c:v>
                </c:pt>
                <c:pt idx="5">
                  <c:v>45914.515023148146</c:v>
                </c:pt>
                <c:pt idx="6">
                  <c:v>45914.523148148146</c:v>
                </c:pt>
                <c:pt idx="7">
                  <c:v>45914.533912037034</c:v>
                </c:pt>
                <c:pt idx="8">
                  <c:v>45914.549699074072</c:v>
                </c:pt>
                <c:pt idx="9">
                  <c:v>45914.567731481482</c:v>
                </c:pt>
                <c:pt idx="10">
                  <c:v>45914.572384259256</c:v>
                </c:pt>
                <c:pt idx="11">
                  <c:v>45914.577060185184</c:v>
                </c:pt>
                <c:pt idx="12">
                  <c:v>45914.581712962965</c:v>
                </c:pt>
                <c:pt idx="13">
                  <c:v>45914.590787037036</c:v>
                </c:pt>
                <c:pt idx="14">
                  <c:v>45914.600300925929</c:v>
                </c:pt>
                <c:pt idx="15">
                  <c:v>45914.60497685185</c:v>
                </c:pt>
                <c:pt idx="16">
                  <c:v>45914.609629629631</c:v>
                </c:pt>
                <c:pt idx="17">
                  <c:v>45914.615810185183</c:v>
                </c:pt>
                <c:pt idx="18">
                  <c:v>45914.620509259257</c:v>
                </c:pt>
              </c:numCache>
            </c:numRef>
          </c:xVal>
          <c:yVal>
            <c:numRef>
              <c:f>'14092025 CASIALSUR'!$R$2:$R$33</c:f>
              <c:numCache>
                <c:formatCode>General</c:formatCode>
                <c:ptCount val="32"/>
                <c:pt idx="0">
                  <c:v>0.86851724696813604</c:v>
                </c:pt>
                <c:pt idx="1">
                  <c:v>0.87861827880698595</c:v>
                </c:pt>
                <c:pt idx="2">
                  <c:v>1</c:v>
                </c:pt>
                <c:pt idx="3">
                  <c:v>0.85053461532512298</c:v>
                </c:pt>
                <c:pt idx="4">
                  <c:v>0.58193693563431803</c:v>
                </c:pt>
                <c:pt idx="5">
                  <c:v>1</c:v>
                </c:pt>
                <c:pt idx="6">
                  <c:v>0.55789952231301898</c:v>
                </c:pt>
                <c:pt idx="7">
                  <c:v>1</c:v>
                </c:pt>
                <c:pt idx="8">
                  <c:v>1</c:v>
                </c:pt>
                <c:pt idx="9">
                  <c:v>0.90059564600724795</c:v>
                </c:pt>
                <c:pt idx="10">
                  <c:v>0.79291250520358003</c:v>
                </c:pt>
                <c:pt idx="11">
                  <c:v>0.76166775501914297</c:v>
                </c:pt>
                <c:pt idx="12">
                  <c:v>0.72753885956352404</c:v>
                </c:pt>
                <c:pt idx="13">
                  <c:v>0.83388826980201802</c:v>
                </c:pt>
                <c:pt idx="14">
                  <c:v>0.73615592111943995</c:v>
                </c:pt>
                <c:pt idx="15">
                  <c:v>0.79213911363946599</c:v>
                </c:pt>
                <c:pt idx="16">
                  <c:v>0.81675838642274101</c:v>
                </c:pt>
                <c:pt idx="17">
                  <c:v>0.65891199274760404</c:v>
                </c:pt>
                <c:pt idx="18">
                  <c:v>0.76948169987430703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6B-4C9D-A8CE-6276ED5F63A8}"/>
            </c:ext>
          </c:extLst>
        </c:ser>
        <c:ser>
          <c:idx val="1"/>
          <c:order val="1"/>
          <c:tx>
            <c:strRef>
              <c:f>'14092025 CASIALSUR'!$S$1</c:f>
              <c:strCache>
                <c:ptCount val="1"/>
                <c:pt idx="0">
                  <c:v>C_norm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'14092025 CASIALSUR'!$M$2:$M$33</c:f>
              <c:numCache>
                <c:formatCode>m/d/yyyy\ h:mm</c:formatCode>
                <c:ptCount val="32"/>
                <c:pt idx="0">
                  <c:v>45914.438217592593</c:v>
                </c:pt>
                <c:pt idx="1">
                  <c:v>45914.442893518521</c:v>
                </c:pt>
                <c:pt idx="2">
                  <c:v>45914.468263888892</c:v>
                </c:pt>
                <c:pt idx="3">
                  <c:v>45914.491249999999</c:v>
                </c:pt>
                <c:pt idx="4">
                  <c:v>45914.508773148147</c:v>
                </c:pt>
                <c:pt idx="5">
                  <c:v>45914.515023148146</c:v>
                </c:pt>
                <c:pt idx="6">
                  <c:v>45914.523148148146</c:v>
                </c:pt>
                <c:pt idx="7">
                  <c:v>45914.533912037034</c:v>
                </c:pt>
                <c:pt idx="8">
                  <c:v>45914.549699074072</c:v>
                </c:pt>
                <c:pt idx="9">
                  <c:v>45914.567731481482</c:v>
                </c:pt>
                <c:pt idx="10">
                  <c:v>45914.572384259256</c:v>
                </c:pt>
                <c:pt idx="11">
                  <c:v>45914.577060185184</c:v>
                </c:pt>
                <c:pt idx="12">
                  <c:v>45914.581712962965</c:v>
                </c:pt>
                <c:pt idx="13">
                  <c:v>45914.590787037036</c:v>
                </c:pt>
                <c:pt idx="14">
                  <c:v>45914.600300925929</c:v>
                </c:pt>
                <c:pt idx="15">
                  <c:v>45914.60497685185</c:v>
                </c:pt>
                <c:pt idx="16">
                  <c:v>45914.609629629631</c:v>
                </c:pt>
                <c:pt idx="17">
                  <c:v>45914.615810185183</c:v>
                </c:pt>
                <c:pt idx="18">
                  <c:v>45914.620509259257</c:v>
                </c:pt>
              </c:numCache>
            </c:numRef>
          </c:xVal>
          <c:yVal>
            <c:numRef>
              <c:f>'14092025 CASIALSUR'!$S$2:$S$33</c:f>
              <c:numCache>
                <c:formatCode>General</c:formatCode>
                <c:ptCount val="32"/>
                <c:pt idx="0">
                  <c:v>0.40165672813407999</c:v>
                </c:pt>
                <c:pt idx="1">
                  <c:v>0.46891534573698901</c:v>
                </c:pt>
                <c:pt idx="2">
                  <c:v>0.53616156886507904</c:v>
                </c:pt>
                <c:pt idx="3">
                  <c:v>0.47151818544888602</c:v>
                </c:pt>
                <c:pt idx="4">
                  <c:v>0.44229270240865898</c:v>
                </c:pt>
                <c:pt idx="5">
                  <c:v>0.86336262101827499</c:v>
                </c:pt>
                <c:pt idx="6">
                  <c:v>0.36591932574056901</c:v>
                </c:pt>
                <c:pt idx="7">
                  <c:v>0.77372440196658998</c:v>
                </c:pt>
                <c:pt idx="8">
                  <c:v>0.71398991916048005</c:v>
                </c:pt>
                <c:pt idx="9">
                  <c:v>0.76040309586437604</c:v>
                </c:pt>
                <c:pt idx="10">
                  <c:v>0.63900472367206895</c:v>
                </c:pt>
                <c:pt idx="11">
                  <c:v>0.54333108396568097</c:v>
                </c:pt>
                <c:pt idx="12">
                  <c:v>0.48681847603046202</c:v>
                </c:pt>
                <c:pt idx="13">
                  <c:v>0.45926831283654401</c:v>
                </c:pt>
                <c:pt idx="14">
                  <c:v>0.49503188134356102</c:v>
                </c:pt>
                <c:pt idx="15">
                  <c:v>0.51507650145290695</c:v>
                </c:pt>
                <c:pt idx="16">
                  <c:v>0.53183589715340196</c:v>
                </c:pt>
                <c:pt idx="17">
                  <c:v>0.40596036522385798</c:v>
                </c:pt>
                <c:pt idx="18">
                  <c:v>0.36520113478302701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26B-4C9D-A8CE-6276ED5F6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992015"/>
        <c:axId val="164990095"/>
      </c:scatterChart>
      <c:valAx>
        <c:axId val="1649920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\ 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990095"/>
        <c:crosses val="autoZero"/>
        <c:crossBetween val="midCat"/>
      </c:valAx>
      <c:valAx>
        <c:axId val="164990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9920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X</a:t>
            </a:r>
          </a:p>
        </c:rich>
      </c:tx>
      <c:layout>
        <c:manualLayout>
          <c:xMode val="edge"/>
          <c:yMode val="edge"/>
          <c:x val="0.26564775842561644"/>
          <c:y val="3.59405445887763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'14092025 CASIALSUR'!$F$1</c:f>
              <c:strCache>
                <c:ptCount val="1"/>
                <c:pt idx="0">
                  <c:v>posY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CASIALSUR'!$F$2:$F$20</c:f>
              <c:numCache>
                <c:formatCode>General</c:formatCode>
                <c:ptCount val="19"/>
                <c:pt idx="0">
                  <c:v>-767.8125</c:v>
                </c:pt>
                <c:pt idx="1">
                  <c:v>2235.9375000000073</c:v>
                </c:pt>
                <c:pt idx="2">
                  <c:v>5729.0625000000073</c:v>
                </c:pt>
                <c:pt idx="3">
                  <c:v>9829.6875000000073</c:v>
                </c:pt>
                <c:pt idx="4">
                  <c:v>14706.562500000007</c:v>
                </c:pt>
                <c:pt idx="5">
                  <c:v>20511.5625</c:v>
                </c:pt>
                <c:pt idx="6">
                  <c:v>27421.875</c:v>
                </c:pt>
                <c:pt idx="7">
                  <c:v>35496.562499999993</c:v>
                </c:pt>
                <c:pt idx="8">
                  <c:v>44600.625000000015</c:v>
                </c:pt>
                <c:pt idx="9">
                  <c:v>54312.187500000007</c:v>
                </c:pt>
                <c:pt idx="10">
                  <c:v>64006.875000000015</c:v>
                </c:pt>
                <c:pt idx="11">
                  <c:v>73043.4375</c:v>
                </c:pt>
                <c:pt idx="12">
                  <c:v>81025.3125</c:v>
                </c:pt>
                <c:pt idx="13">
                  <c:v>87851.25</c:v>
                </c:pt>
                <c:pt idx="14">
                  <c:v>93580.3125</c:v>
                </c:pt>
                <c:pt idx="15">
                  <c:v>98389.687500000015</c:v>
                </c:pt>
                <c:pt idx="16">
                  <c:v>102439.6875</c:v>
                </c:pt>
                <c:pt idx="17">
                  <c:v>105890.625</c:v>
                </c:pt>
                <c:pt idx="18">
                  <c:v>108860.625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3D-4ACF-8827-2D5FA9891E54}"/>
            </c:ext>
          </c:extLst>
        </c:ser>
        <c:ser>
          <c:idx val="1"/>
          <c:order val="1"/>
          <c:tx>
            <c:strRef>
              <c:f>'14092025 CASIALSUR'!$J$1</c:f>
              <c:strCache>
                <c:ptCount val="1"/>
                <c:pt idx="0">
                  <c:v>pospolY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CASIALSUR'!$J$2:$J$20</c:f>
              <c:numCache>
                <c:formatCode>General</c:formatCode>
                <c:ptCount val="19"/>
                <c:pt idx="0">
                  <c:v>2575.0871152865875</c:v>
                </c:pt>
                <c:pt idx="1">
                  <c:v>11518.910791128095</c:v>
                </c:pt>
                <c:pt idx="2">
                  <c:v>21600.865140624104</c:v>
                </c:pt>
                <c:pt idx="3">
                  <c:v>32473.293640752432</c:v>
                </c:pt>
                <c:pt idx="4">
                  <c:v>43547.231939557227</c:v>
                </c:pt>
                <c:pt idx="5">
                  <c:v>53738.181183730514</c:v>
                </c:pt>
                <c:pt idx="6">
                  <c:v>61628.708461561175</c:v>
                </c:pt>
                <c:pt idx="7">
                  <c:v>65874.277110207811</c:v>
                </c:pt>
                <c:pt idx="8">
                  <c:v>66140.644660915103</c:v>
                </c:pt>
                <c:pt idx="9">
                  <c:v>64307.867653360852</c:v>
                </c:pt>
                <c:pt idx="10">
                  <c:v>63690.875284354042</c:v>
                </c:pt>
                <c:pt idx="11">
                  <c:v>66634.517040169798</c:v>
                </c:pt>
                <c:pt idx="12">
                  <c:v>72915.869951781118</c:v>
                </c:pt>
                <c:pt idx="13">
                  <c:v>80670.176480147798</c:v>
                </c:pt>
                <c:pt idx="14">
                  <c:v>88134.173050094701</c:v>
                </c:pt>
                <c:pt idx="15">
                  <c:v>94165.696062256931</c:v>
                </c:pt>
                <c:pt idx="16">
                  <c:v>98181.133791809436</c:v>
                </c:pt>
                <c:pt idx="17">
                  <c:v>100130.11164909054</c:v>
                </c:pt>
                <c:pt idx="18">
                  <c:v>100112.02472823384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3D-4ACF-8827-2D5FA9891E54}"/>
            </c:ext>
          </c:extLst>
        </c:ser>
        <c:ser>
          <c:idx val="2"/>
          <c:order val="2"/>
          <c:tx>
            <c:v>realY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CASIALSUR'!$O$2:$O$20</c:f>
              <c:numCache>
                <c:formatCode>General</c:formatCode>
                <c:ptCount val="19"/>
                <c:pt idx="0">
                  <c:v>100</c:v>
                </c:pt>
                <c:pt idx="1">
                  <c:v>2700</c:v>
                </c:pt>
                <c:pt idx="2">
                  <c:v>15840</c:v>
                </c:pt>
                <c:pt idx="3">
                  <c:v>24000</c:v>
                </c:pt>
                <c:pt idx="4">
                  <c:v>41003</c:v>
                </c:pt>
                <c:pt idx="5">
                  <c:v>42260</c:v>
                </c:pt>
                <c:pt idx="6">
                  <c:v>47100</c:v>
                </c:pt>
                <c:pt idx="7">
                  <c:v>54880</c:v>
                </c:pt>
                <c:pt idx="8">
                  <c:v>65588</c:v>
                </c:pt>
                <c:pt idx="9">
                  <c:v>81594</c:v>
                </c:pt>
                <c:pt idx="10">
                  <c:v>84592</c:v>
                </c:pt>
                <c:pt idx="11">
                  <c:v>85098</c:v>
                </c:pt>
                <c:pt idx="12">
                  <c:v>88866</c:v>
                </c:pt>
                <c:pt idx="13">
                  <c:v>92772</c:v>
                </c:pt>
                <c:pt idx="14">
                  <c:v>100759</c:v>
                </c:pt>
                <c:pt idx="15">
                  <c:v>101372</c:v>
                </c:pt>
                <c:pt idx="16">
                  <c:v>102942</c:v>
                </c:pt>
                <c:pt idx="17">
                  <c:v>106000</c:v>
                </c:pt>
                <c:pt idx="18">
                  <c:v>105843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3D-4ACF-8827-2D5FA9891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7905968"/>
        <c:axId val="797912208"/>
      </c:lineChart>
      <c:catAx>
        <c:axId val="797905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97912208"/>
        <c:crosses val="autoZero"/>
        <c:auto val="1"/>
        <c:lblAlgn val="ctr"/>
        <c:lblOffset val="100"/>
        <c:noMultiLvlLbl val="0"/>
      </c:catAx>
      <c:valAx>
        <c:axId val="79791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9790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1756824146981627"/>
          <c:y val="0.19760263602649905"/>
          <c:w val="0.87615507436570428"/>
          <c:h val="0.77691847742513309"/>
        </c:manualLayout>
      </c:layout>
      <c:lineChart>
        <c:grouping val="standard"/>
        <c:varyColors val="0"/>
        <c:ser>
          <c:idx val="0"/>
          <c:order val="0"/>
          <c:tx>
            <c:strRef>
              <c:f>'14092025 CASIALSUR'!$I$1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CASIALSUR'!$I$2:$I$20</c:f>
              <c:numCache>
                <c:formatCode>General</c:formatCode>
                <c:ptCount val="19"/>
                <c:pt idx="0">
                  <c:v>-0.28492773083878442</c:v>
                </c:pt>
                <c:pt idx="1">
                  <c:v>-0.24474882843158988</c:v>
                </c:pt>
                <c:pt idx="2">
                  <c:v>-0.19945702991633374</c:v>
                </c:pt>
                <c:pt idx="3">
                  <c:v>-0.15061413458781475</c:v>
                </c:pt>
                <c:pt idx="4">
                  <c:v>-0.10086598409902411</c:v>
                </c:pt>
                <c:pt idx="5">
                  <c:v>-5.5084540953591561E-2</c:v>
                </c:pt>
                <c:pt idx="6">
                  <c:v>-1.963742829487344E-2</c:v>
                </c:pt>
                <c:pt idx="7">
                  <c:v>-5.6479285620927551E-4</c:v>
                </c:pt>
                <c:pt idx="8">
                  <c:v>6.3182686844164351E-4</c:v>
                </c:pt>
                <c:pt idx="9">
                  <c:v>-7.6016727162585345E-3</c:v>
                </c:pt>
                <c:pt idx="10">
                  <c:v>-1.03734263955344E-2</c:v>
                </c:pt>
                <c:pt idx="11">
                  <c:v>2.8504808632964932E-3</c:v>
                </c:pt>
                <c:pt idx="12">
                  <c:v>3.1068598166132583E-2</c:v>
                </c:pt>
                <c:pt idx="13">
                  <c:v>6.5903757772451901E-2</c:v>
                </c:pt>
                <c:pt idx="14">
                  <c:v>9.9434739667990546E-2</c:v>
                </c:pt>
                <c:pt idx="15">
                  <c:v>0.12653053037851267</c:v>
                </c:pt>
                <c:pt idx="16">
                  <c:v>0.14456933419501097</c:v>
                </c:pt>
                <c:pt idx="17">
                  <c:v>0.1533248501756089</c:v>
                </c:pt>
                <c:pt idx="18">
                  <c:v>0.15324359716187705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9C-4DA3-8343-DA719808A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7263"/>
        <c:axId val="50857743"/>
      </c:lineChart>
      <c:catAx>
        <c:axId val="508572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857743"/>
        <c:crosses val="autoZero"/>
        <c:auto val="1"/>
        <c:lblAlgn val="ctr"/>
        <c:lblOffset val="100"/>
        <c:noMultiLvlLbl val="0"/>
      </c:catAx>
      <c:valAx>
        <c:axId val="5085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857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'14092025 CASIALSUR'!$E$24:$E$42</c:f>
              <c:numCache>
                <c:formatCode>General</c:formatCode>
                <c:ptCount val="19"/>
                <c:pt idx="0">
                  <c:v>-0.94275795423599618</c:v>
                </c:pt>
                <c:pt idx="1">
                  <c:v>-0.84915609567977635</c:v>
                </c:pt>
                <c:pt idx="2">
                  <c:v>-0.72127684515786017</c:v>
                </c:pt>
                <c:pt idx="3">
                  <c:v>-0.57071356768443182</c:v>
                </c:pt>
                <c:pt idx="4">
                  <c:v>-0.40992303384157253</c:v>
                </c:pt>
                <c:pt idx="5">
                  <c:v>-0.25342028899115843</c:v>
                </c:pt>
                <c:pt idx="6">
                  <c:v>-0.114937150492867</c:v>
                </c:pt>
                <c:pt idx="7">
                  <c:v>-5.5850245708281903E-3</c:v>
                </c:pt>
                <c:pt idx="8">
                  <c:v>6.3487258268405886E-2</c:v>
                </c:pt>
                <c:pt idx="9">
                  <c:v>8.5764708044514179E-2</c:v>
                </c:pt>
                <c:pt idx="10">
                  <c:v>6.0003261935620694E-2</c:v>
                </c:pt>
                <c:pt idx="11">
                  <c:v>-1.2566039883353083E-2</c:v>
                </c:pt>
                <c:pt idx="12">
                  <c:v>-0.12464057635380481</c:v>
                </c:pt>
                <c:pt idx="13">
                  <c:v>-0.26488298726278092</c:v>
                </c:pt>
                <c:pt idx="14">
                  <c:v>-0.4219854366057833</c:v>
                </c:pt>
                <c:pt idx="15">
                  <c:v>-0.58269047966857579</c:v>
                </c:pt>
                <c:pt idx="16">
                  <c:v>-0.73182964802909067</c:v>
                </c:pt>
                <c:pt idx="17">
                  <c:v>-0.85752665619365198</c:v>
                </c:pt>
                <c:pt idx="18">
                  <c:v>-0.94821283721354477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6-47AD-9B7E-9D1C062D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7185376"/>
        <c:axId val="1697187296"/>
      </c:lineChart>
      <c:catAx>
        <c:axId val="1697185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7187296"/>
        <c:crosses val="autoZero"/>
        <c:auto val="1"/>
        <c:lblAlgn val="ctr"/>
        <c:lblOffset val="100"/>
        <c:noMultiLvlLbl val="0"/>
      </c:catAx>
      <c:valAx>
        <c:axId val="169718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7185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'14092025 CASIALSUR'!$O$1</c:f>
              <c:strCache>
                <c:ptCount val="1"/>
                <c:pt idx="0">
                  <c:v>X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'14092025 CASIALSUR'!$O$2:$O$20</c:f>
              <c:numCache>
                <c:formatCode>General</c:formatCode>
                <c:ptCount val="19"/>
                <c:pt idx="0">
                  <c:v>100</c:v>
                </c:pt>
                <c:pt idx="1">
                  <c:v>2700</c:v>
                </c:pt>
                <c:pt idx="2">
                  <c:v>15840</c:v>
                </c:pt>
                <c:pt idx="3">
                  <c:v>24000</c:v>
                </c:pt>
                <c:pt idx="4">
                  <c:v>41003</c:v>
                </c:pt>
                <c:pt idx="5">
                  <c:v>42260</c:v>
                </c:pt>
                <c:pt idx="6">
                  <c:v>47100</c:v>
                </c:pt>
                <c:pt idx="7">
                  <c:v>54880</c:v>
                </c:pt>
                <c:pt idx="8">
                  <c:v>65588</c:v>
                </c:pt>
                <c:pt idx="9">
                  <c:v>81594</c:v>
                </c:pt>
                <c:pt idx="10">
                  <c:v>84592</c:v>
                </c:pt>
                <c:pt idx="11">
                  <c:v>85098</c:v>
                </c:pt>
                <c:pt idx="12">
                  <c:v>88866</c:v>
                </c:pt>
                <c:pt idx="13">
                  <c:v>92772</c:v>
                </c:pt>
                <c:pt idx="14">
                  <c:v>100759</c:v>
                </c:pt>
                <c:pt idx="15">
                  <c:v>101372</c:v>
                </c:pt>
                <c:pt idx="16">
                  <c:v>102942</c:v>
                </c:pt>
                <c:pt idx="17">
                  <c:v>106000</c:v>
                </c:pt>
                <c:pt idx="18">
                  <c:v>105843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A1-491F-8CA0-F06DA9FCC372}"/>
            </c:ext>
          </c:extLst>
        </c:ser>
        <c:ser>
          <c:idx val="1"/>
          <c:order val="1"/>
          <c:tx>
            <c:strRef>
              <c:f>'14092025 CASIALSUR'!$G$23</c:f>
              <c:strCache>
                <c:ptCount val="1"/>
                <c:pt idx="0">
                  <c:v>posY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yVal>
            <c:numRef>
              <c:f>'14092025 CASIALSUR'!$G$24:$G$42</c:f>
              <c:numCache>
                <c:formatCode>General</c:formatCode>
                <c:ptCount val="19"/>
                <c:pt idx="0">
                  <c:v>7161.5422077562835</c:v>
                </c:pt>
                <c:pt idx="1">
                  <c:v>16967.98744298688</c:v>
                </c:pt>
                <c:pt idx="2">
                  <c:v>26253.316457498619</c:v>
                </c:pt>
                <c:pt idx="3">
                  <c:v>34741.274723639988</c:v>
                </c:pt>
                <c:pt idx="4">
                  <c:v>42131.633901222929</c:v>
                </c:pt>
                <c:pt idx="5">
                  <c:v>48007.849187460248</c:v>
                </c:pt>
                <c:pt idx="6">
                  <c:v>52005.47943447539</c:v>
                </c:pt>
                <c:pt idx="7">
                  <c:v>53945.448817703815</c:v>
                </c:pt>
                <c:pt idx="8">
                  <c:v>54059.719459571446</c:v>
                </c:pt>
                <c:pt idx="9">
                  <c:v>53269.713320222938</c:v>
                </c:pt>
                <c:pt idx="10">
                  <c:v>52943.764062918934</c:v>
                </c:pt>
                <c:pt idx="11">
                  <c:v>54319.638604498876</c:v>
                </c:pt>
                <c:pt idx="12">
                  <c:v>57952.618186853695</c:v>
                </c:pt>
                <c:pt idx="13">
                  <c:v>63713.165745642589</c:v>
                </c:pt>
                <c:pt idx="14">
                  <c:v>71211.253871162611</c:v>
                </c:pt>
                <c:pt idx="15">
                  <c:v>79991.239282016497</c:v>
                </c:pt>
                <c:pt idx="16">
                  <c:v>89565.181572593065</c:v>
                </c:pt>
                <c:pt idx="17">
                  <c:v>99663.36499990453</c:v>
                </c:pt>
                <c:pt idx="18">
                  <c:v>110025.28573985197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CA1-491F-8CA0-F06DA9FCC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2361152"/>
        <c:axId val="1542363072"/>
      </c:scatterChart>
      <c:valAx>
        <c:axId val="1542361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2363072"/>
        <c:crosses val="autoZero"/>
        <c:crossBetween val="midCat"/>
      </c:valAx>
      <c:valAx>
        <c:axId val="1542363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23611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X</a:t>
            </a:r>
          </a:p>
        </c:rich>
      </c:tx>
      <c:layout>
        <c:manualLayout>
          <c:xMode val="edge"/>
          <c:yMode val="edge"/>
          <c:x val="0.1402999655386675"/>
          <c:y val="3.77777885194936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'19092025 CASIALSUR'!$D$1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'19092025 CASIALSUR'!$D$2:$D$20</c:f>
              <c:numCache>
                <c:formatCode>General</c:formatCode>
                <c:ptCount val="19"/>
                <c:pt idx="0">
                  <c:v>600</c:v>
                </c:pt>
                <c:pt idx="1">
                  <c:v>0</c:v>
                </c:pt>
                <c:pt idx="2">
                  <c:v>2600</c:v>
                </c:pt>
                <c:pt idx="3">
                  <c:v>8780</c:v>
                </c:pt>
                <c:pt idx="4">
                  <c:v>26850</c:v>
                </c:pt>
                <c:pt idx="5">
                  <c:v>33436</c:v>
                </c:pt>
                <c:pt idx="6">
                  <c:v>40283</c:v>
                </c:pt>
                <c:pt idx="7">
                  <c:v>43936</c:v>
                </c:pt>
                <c:pt idx="8">
                  <c:v>49922</c:v>
                </c:pt>
                <c:pt idx="9">
                  <c:v>54649</c:v>
                </c:pt>
                <c:pt idx="10">
                  <c:v>59213</c:v>
                </c:pt>
                <c:pt idx="11">
                  <c:v>67804</c:v>
                </c:pt>
                <c:pt idx="12">
                  <c:v>80354</c:v>
                </c:pt>
                <c:pt idx="13">
                  <c:v>81486</c:v>
                </c:pt>
                <c:pt idx="14">
                  <c:v>91418</c:v>
                </c:pt>
                <c:pt idx="15">
                  <c:v>101901</c:v>
                </c:pt>
                <c:pt idx="16">
                  <c:v>104346</c:v>
                </c:pt>
                <c:pt idx="17">
                  <c:v>105511</c:v>
                </c:pt>
                <c:pt idx="18">
                  <c:v>106000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A-434F-90F0-45E663FDC81C}"/>
            </c:ext>
          </c:extLst>
        </c:ser>
        <c:ser>
          <c:idx val="1"/>
          <c:order val="1"/>
          <c:tx>
            <c:strRef>
              <c:f>'19092025 CASIALSUR'!$R$1</c:f>
              <c:strCache>
                <c:ptCount val="1"/>
                <c:pt idx="0">
                  <c:v>posY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'19092025 CASIALSUR'!$R$2:$R$20</c:f>
              <c:numCache>
                <c:formatCode>General</c:formatCode>
                <c:ptCount val="19"/>
                <c:pt idx="0">
                  <c:v>-11937.993171043767</c:v>
                </c:pt>
                <c:pt idx="1">
                  <c:v>-350.19069303043216</c:v>
                </c:pt>
                <c:pt idx="2">
                  <c:v>10853.476682626759</c:v>
                </c:pt>
                <c:pt idx="3">
                  <c:v>21402.548135690653</c:v>
                </c:pt>
                <c:pt idx="4">
                  <c:v>31017.05767770786</c:v>
                </c:pt>
                <c:pt idx="5">
                  <c:v>39285.918300711615</c:v>
                </c:pt>
                <c:pt idx="6">
                  <c:v>45862.047671918845</c:v>
                </c:pt>
                <c:pt idx="7">
                  <c:v>50561.195010763608</c:v>
                </c:pt>
                <c:pt idx="8">
                  <c:v>53565.220345464273</c:v>
                </c:pt>
                <c:pt idx="9">
                  <c:v>55699.499715146332</c:v>
                </c:pt>
                <c:pt idx="10">
                  <c:v>58213.062505590133</c:v>
                </c:pt>
                <c:pt idx="11">
                  <c:v>62242.744643646576</c:v>
                </c:pt>
                <c:pt idx="12">
                  <c:v>68304.564077717223</c:v>
                </c:pt>
                <c:pt idx="13">
                  <c:v>76277.167238208174</c:v>
                </c:pt>
                <c:pt idx="14">
                  <c:v>85800.203638591105</c:v>
                </c:pt>
                <c:pt idx="15">
                  <c:v>96454.765293180593</c:v>
                </c:pt>
                <c:pt idx="16">
                  <c:v>107764.73562768784</c:v>
                </c:pt>
                <c:pt idx="17">
                  <c:v>119482.12002318792</c:v>
                </c:pt>
                <c:pt idx="18">
                  <c:v>131351.25103339533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A-434F-90F0-45E663FDC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687168"/>
        <c:axId val="1316698688"/>
      </c:lineChart>
      <c:catAx>
        <c:axId val="13166871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98688"/>
        <c:crosses val="autoZero"/>
        <c:auto val="1"/>
        <c:lblAlgn val="ctr"/>
        <c:lblOffset val="100"/>
        <c:noMultiLvlLbl val="0"/>
      </c:catAx>
      <c:valAx>
        <c:axId val="131669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87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'19092025 CASIALSUR'!$C$1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'19092025 CASIALSUR'!$C$2:$C$20</c:f>
              <c:numCache>
                <c:formatCode>General</c:formatCode>
                <c:ptCount val="19"/>
                <c:pt idx="0">
                  <c:v>57322</c:v>
                </c:pt>
                <c:pt idx="1">
                  <c:v>60182</c:v>
                </c:pt>
                <c:pt idx="2">
                  <c:v>58182</c:v>
                </c:pt>
                <c:pt idx="3">
                  <c:v>62902</c:v>
                </c:pt>
                <c:pt idx="4">
                  <c:v>57915</c:v>
                </c:pt>
                <c:pt idx="5">
                  <c:v>57792</c:v>
                </c:pt>
                <c:pt idx="6">
                  <c:v>56690</c:v>
                </c:pt>
                <c:pt idx="7">
                  <c:v>56212</c:v>
                </c:pt>
                <c:pt idx="8">
                  <c:v>56510</c:v>
                </c:pt>
                <c:pt idx="9">
                  <c:v>55695</c:v>
                </c:pt>
                <c:pt idx="10">
                  <c:v>57184</c:v>
                </c:pt>
                <c:pt idx="11">
                  <c:v>54188</c:v>
                </c:pt>
                <c:pt idx="12">
                  <c:v>52620</c:v>
                </c:pt>
                <c:pt idx="13">
                  <c:v>52608</c:v>
                </c:pt>
                <c:pt idx="14">
                  <c:v>51348</c:v>
                </c:pt>
                <c:pt idx="15">
                  <c:v>48918</c:v>
                </c:pt>
                <c:pt idx="16">
                  <c:v>50874</c:v>
                </c:pt>
                <c:pt idx="17">
                  <c:v>50092</c:v>
                </c:pt>
                <c:pt idx="18">
                  <c:v>47541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D-4775-A0A4-ABE5C25077E7}"/>
            </c:ext>
          </c:extLst>
        </c:ser>
        <c:ser>
          <c:idx val="1"/>
          <c:order val="1"/>
          <c:tx>
            <c:strRef>
              <c:f>'19092025 CASIALSUR'!$Q$1</c:f>
              <c:strCache>
                <c:ptCount val="1"/>
                <c:pt idx="0">
                  <c:v>posX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'19092025 CASIALSUR'!$Q$2:$Q$20</c:f>
              <c:numCache>
                <c:formatCode>General</c:formatCode>
                <c:ptCount val="19"/>
                <c:pt idx="0">
                  <c:v>92800.177387657066</c:v>
                </c:pt>
                <c:pt idx="1">
                  <c:v>90154.392313827833</c:v>
                </c:pt>
                <c:pt idx="2">
                  <c:v>86849.749565125094</c:v>
                </c:pt>
                <c:pt idx="3">
                  <c:v>82891.685676383393</c:v>
                </c:pt>
                <c:pt idx="4">
                  <c:v>78323.040895676982</c:v>
                </c:pt>
                <c:pt idx="5">
                  <c:v>73332.097139217381</c:v>
                </c:pt>
                <c:pt idx="6">
                  <c:v>68282.926086317762</c:v>
                </c:pt>
                <c:pt idx="7">
                  <c:v>63701.186328621174</c:v>
                </c:pt>
                <c:pt idx="8">
                  <c:v>60419.791257706769</c:v>
                </c:pt>
                <c:pt idx="9">
                  <c:v>59108.582171163354</c:v>
                </c:pt>
                <c:pt idx="10">
                  <c:v>59851.33226351034</c:v>
                </c:pt>
                <c:pt idx="11">
                  <c:v>62165.713133093952</c:v>
                </c:pt>
                <c:pt idx="12">
                  <c:v>65133.717769173949</c:v>
                </c:pt>
                <c:pt idx="13">
                  <c:v>67926.379152163689</c:v>
                </c:pt>
                <c:pt idx="14">
                  <c:v>70123.702638641567</c:v>
                </c:pt>
                <c:pt idx="15">
                  <c:v>71520.711747368856</c:v>
                </c:pt>
                <c:pt idx="16">
                  <c:v>72043.282558570369</c:v>
                </c:pt>
                <c:pt idx="17">
                  <c:v>71759.019408360065</c:v>
                </c:pt>
                <c:pt idx="18">
                  <c:v>70740.69469816389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D-4775-A0A4-ABE5C2507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666048"/>
        <c:axId val="1316665088"/>
      </c:lineChart>
      <c:catAx>
        <c:axId val="1316666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65088"/>
        <c:crosses val="autoZero"/>
        <c:auto val="1"/>
        <c:lblAlgn val="ctr"/>
        <c:lblOffset val="100"/>
        <c:noMultiLvlLbl val="0"/>
      </c:catAx>
      <c:valAx>
        <c:axId val="131666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666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Gráfico de avance ideal vs avance real en el eje 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'10092025 UP_DESVIADOALSUROESTE'!$F$1</c:f>
              <c:strCache>
                <c:ptCount val="1"/>
                <c:pt idx="0">
                  <c:v>posY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'10092025 UP_DESVIADOALSUROESTE'!$F$2:$F$33</c:f>
              <c:numCache>
                <c:formatCode>General</c:formatCode>
                <c:ptCount val="32"/>
                <c:pt idx="0">
                  <c:v>74.769230769234127</c:v>
                </c:pt>
                <c:pt idx="1">
                  <c:v>3032.3076923076951</c:v>
                </c:pt>
                <c:pt idx="2">
                  <c:v>6471.6923076923122</c:v>
                </c:pt>
                <c:pt idx="3">
                  <c:v>10509.230769230773</c:v>
                </c:pt>
                <c:pt idx="4">
                  <c:v>15311.076923076929</c:v>
                </c:pt>
                <c:pt idx="5">
                  <c:v>21026.769230769234</c:v>
                </c:pt>
                <c:pt idx="6">
                  <c:v>27830.76923076923</c:v>
                </c:pt>
                <c:pt idx="7">
                  <c:v>35781.230769230766</c:v>
                </c:pt>
                <c:pt idx="8">
                  <c:v>44745.23076923078</c:v>
                </c:pt>
                <c:pt idx="9">
                  <c:v>54307.384615384617</c:v>
                </c:pt>
                <c:pt idx="10">
                  <c:v>63852.923076923093</c:v>
                </c:pt>
                <c:pt idx="11">
                  <c:v>72750.461538461532</c:v>
                </c:pt>
                <c:pt idx="12">
                  <c:v>80609.538461538468</c:v>
                </c:pt>
                <c:pt idx="13">
                  <c:v>87330.461538461532</c:v>
                </c:pt>
                <c:pt idx="14">
                  <c:v>92971.38461538461</c:v>
                </c:pt>
                <c:pt idx="15">
                  <c:v>97706.769230769249</c:v>
                </c:pt>
                <c:pt idx="16">
                  <c:v>101694.46153846153</c:v>
                </c:pt>
                <c:pt idx="17">
                  <c:v>105092.30769230769</c:v>
                </c:pt>
                <c:pt idx="18">
                  <c:v>108016.6153846154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43-47A1-849B-FC052F38DE1E}"/>
            </c:ext>
          </c:extLst>
        </c:ser>
        <c:ser>
          <c:idx val="1"/>
          <c:order val="1"/>
          <c:tx>
            <c:strRef>
              <c:f>'10092025 UP_DESVIADOALSUROESTE'!$M$1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'10092025 UP_DESVIADOALSUROESTE'!$M$2:$M$33</c:f>
              <c:numCache>
                <c:formatCode>General</c:formatCode>
                <c:ptCount val="32"/>
                <c:pt idx="0">
                  <c:v>0</c:v>
                </c:pt>
                <c:pt idx="1">
                  <c:v>5269</c:v>
                </c:pt>
                <c:pt idx="2">
                  <c:v>0</c:v>
                </c:pt>
                <c:pt idx="3">
                  <c:v>200</c:v>
                </c:pt>
                <c:pt idx="4">
                  <c:v>4323</c:v>
                </c:pt>
                <c:pt idx="5">
                  <c:v>6960</c:v>
                </c:pt>
                <c:pt idx="6">
                  <c:v>47900</c:v>
                </c:pt>
                <c:pt idx="7">
                  <c:v>48266</c:v>
                </c:pt>
                <c:pt idx="8">
                  <c:v>52900</c:v>
                </c:pt>
                <c:pt idx="9">
                  <c:v>57350</c:v>
                </c:pt>
                <c:pt idx="10">
                  <c:v>57650</c:v>
                </c:pt>
                <c:pt idx="11">
                  <c:v>64955</c:v>
                </c:pt>
                <c:pt idx="12">
                  <c:v>64125</c:v>
                </c:pt>
                <c:pt idx="13">
                  <c:v>79657</c:v>
                </c:pt>
                <c:pt idx="14">
                  <c:v>90638</c:v>
                </c:pt>
                <c:pt idx="15">
                  <c:v>93188</c:v>
                </c:pt>
                <c:pt idx="16">
                  <c:v>95738</c:v>
                </c:pt>
                <c:pt idx="17">
                  <c:v>96981</c:v>
                </c:pt>
                <c:pt idx="18">
                  <c:v>96741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43-47A1-849B-FC052F38D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021743"/>
        <c:axId val="577813167"/>
      </c:lineChart>
      <c:catAx>
        <c:axId val="574021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7813167"/>
        <c:crosses val="autoZero"/>
        <c:auto val="1"/>
        <c:lblAlgn val="ctr"/>
        <c:lblOffset val="100"/>
        <c:noMultiLvlLbl val="0"/>
      </c:catAx>
      <c:valAx>
        <c:axId val="577813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4021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Gráfico de avance ideal vs avance real en el eje 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'10092025 UP_DESVIADOALSUROESTE'!$G$1</c:f>
              <c:strCache>
                <c:ptCount val="1"/>
                <c:pt idx="0">
                  <c:v>posX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'10092025 UP_DESVIADOALSUROESTE'!$G$2:$G$33</c:f>
              <c:numCache>
                <c:formatCode>General</c:formatCode>
                <c:ptCount val="32"/>
                <c:pt idx="0">
                  <c:v>35125.989300820489</c:v>
                </c:pt>
                <c:pt idx="1">
                  <c:v>36088.994638322823</c:v>
                </c:pt>
                <c:pt idx="2">
                  <c:v>37258.302339726528</c:v>
                </c:pt>
                <c:pt idx="3">
                  <c:v>38645.804055847082</c:v>
                </c:pt>
                <c:pt idx="4">
                  <c:v>40263.794494585512</c:v>
                </c:pt>
                <c:pt idx="5">
                  <c:v>42098.79254484667</c:v>
                </c:pt>
                <c:pt idx="6">
                  <c:v>44133.671093114586</c:v>
                </c:pt>
                <c:pt idx="7">
                  <c:v>46295.990251195151</c:v>
                </c:pt>
                <c:pt idx="8">
                  <c:v>48525.705893480394</c:v>
                </c:pt>
                <c:pt idx="9">
                  <c:v>50759.215505886845</c:v>
                </c:pt>
                <c:pt idx="10">
                  <c:v>52959.454628500054</c:v>
                </c:pt>
                <c:pt idx="11">
                  <c:v>55138.782875713296</c:v>
                </c:pt>
                <c:pt idx="12">
                  <c:v>57313.166113171341</c:v>
                </c:pt>
                <c:pt idx="13">
                  <c:v>59492.495888023615</c:v>
                </c:pt>
                <c:pt idx="14">
                  <c:v>61696.103384704016</c:v>
                </c:pt>
                <c:pt idx="15">
                  <c:v>63933.723627270811</c:v>
                </c:pt>
                <c:pt idx="16">
                  <c:v>66187.285794604904</c:v>
                </c:pt>
                <c:pt idx="17">
                  <c:v>68466.919518228897</c:v>
                </c:pt>
                <c:pt idx="18">
                  <c:v>70765.595885609247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0A-40FD-BE78-1A8F6EDDBE0C}"/>
            </c:ext>
          </c:extLst>
        </c:ser>
        <c:ser>
          <c:idx val="1"/>
          <c:order val="1"/>
          <c:tx>
            <c:strRef>
              <c:f>'10092025 UP_DESVIADOALSUROESTE'!$L$1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'10092025 UP_DESVIADOALSUROESTE'!$L$2:$L$33</c:f>
              <c:numCache>
                <c:formatCode>General</c:formatCode>
                <c:ptCount val="32"/>
                <c:pt idx="0">
                  <c:v>18800</c:v>
                </c:pt>
                <c:pt idx="1">
                  <c:v>22219</c:v>
                </c:pt>
                <c:pt idx="2">
                  <c:v>26101</c:v>
                </c:pt>
                <c:pt idx="3">
                  <c:v>27341</c:v>
                </c:pt>
                <c:pt idx="4">
                  <c:v>28327</c:v>
                </c:pt>
                <c:pt idx="5">
                  <c:v>32811</c:v>
                </c:pt>
                <c:pt idx="6">
                  <c:v>47300</c:v>
                </c:pt>
                <c:pt idx="7">
                  <c:v>53804</c:v>
                </c:pt>
                <c:pt idx="8">
                  <c:v>56150</c:v>
                </c:pt>
                <c:pt idx="9">
                  <c:v>58900</c:v>
                </c:pt>
                <c:pt idx="10">
                  <c:v>59732</c:v>
                </c:pt>
                <c:pt idx="11">
                  <c:v>61964</c:v>
                </c:pt>
                <c:pt idx="12">
                  <c:v>62138</c:v>
                </c:pt>
                <c:pt idx="13">
                  <c:v>71009</c:v>
                </c:pt>
                <c:pt idx="14">
                  <c:v>74695</c:v>
                </c:pt>
                <c:pt idx="15">
                  <c:v>75295</c:v>
                </c:pt>
                <c:pt idx="16">
                  <c:v>76945</c:v>
                </c:pt>
                <c:pt idx="17">
                  <c:v>77995</c:v>
                </c:pt>
                <c:pt idx="18">
                  <c:v>79977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0A-40FD-BE78-1A8F6EDDB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3153503"/>
        <c:axId val="633152543"/>
      </c:lineChart>
      <c:catAx>
        <c:axId val="633153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3152543"/>
        <c:crosses val="autoZero"/>
        <c:auto val="1"/>
        <c:lblAlgn val="ctr"/>
        <c:lblOffset val="100"/>
        <c:noMultiLvlLbl val="0"/>
      </c:catAx>
      <c:valAx>
        <c:axId val="63315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3153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'10092025 UP_DESVIADOALSUROESTE'!$P$1</c:f>
              <c:strCache>
                <c:ptCount val="1"/>
                <c:pt idx="0">
                  <c:v>P_norm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'10092025 UP_DESVIADOALSUROESTE'!$K$2:$K$33</c:f>
              <c:numCache>
                <c:formatCode>m/d/yyyy\ h:mm</c:formatCode>
                <c:ptCount val="32"/>
                <c:pt idx="0">
                  <c:v>45910.430451388886</c:v>
                </c:pt>
                <c:pt idx="1">
                  <c:v>45910.452361111114</c:v>
                </c:pt>
                <c:pt idx="2">
                  <c:v>45910.460243055553</c:v>
                </c:pt>
                <c:pt idx="3">
                  <c:v>45910.47016203704</c:v>
                </c:pt>
                <c:pt idx="4">
                  <c:v>45910.478043981479</c:v>
                </c:pt>
                <c:pt idx="5">
                  <c:v>45910.493877314817</c:v>
                </c:pt>
                <c:pt idx="6">
                  <c:v>45910.55369212963</c:v>
                </c:pt>
                <c:pt idx="7">
                  <c:v>45910.573125000003</c:v>
                </c:pt>
                <c:pt idx="8">
                  <c:v>45910.579942129632</c:v>
                </c:pt>
                <c:pt idx="9">
                  <c:v>45910.585682870369</c:v>
                </c:pt>
                <c:pt idx="10">
                  <c:v>45910.590914351851</c:v>
                </c:pt>
                <c:pt idx="11">
                  <c:v>45910.596168981479</c:v>
                </c:pt>
                <c:pt idx="12">
                  <c:v>45910.6016087963</c:v>
                </c:pt>
                <c:pt idx="13">
                  <c:v>45910.623969907407</c:v>
                </c:pt>
                <c:pt idx="14">
                  <c:v>45910.638784722221</c:v>
                </c:pt>
                <c:pt idx="15">
                  <c:v>45910.64403935185</c:v>
                </c:pt>
                <c:pt idx="16">
                  <c:v>45910.649270833332</c:v>
                </c:pt>
                <c:pt idx="17">
                  <c:v>45910.65452546296</c:v>
                </c:pt>
                <c:pt idx="18">
                  <c:v>45910.660636574074</c:v>
                </c:pt>
              </c:numCache>
            </c:numRef>
          </c:xVal>
          <c:yVal>
            <c:numRef>
              <c:f>'10092025 UP_DESVIADOALSUROESTE'!$P$2:$P$33</c:f>
              <c:numCache>
                <c:formatCode>General</c:formatCode>
                <c:ptCount val="32"/>
                <c:pt idx="0">
                  <c:v>0.43548313300354702</c:v>
                </c:pt>
                <c:pt idx="1">
                  <c:v>0.68513435218274799</c:v>
                </c:pt>
                <c:pt idx="2">
                  <c:v>0.77547629195707202</c:v>
                </c:pt>
                <c:pt idx="3">
                  <c:v>0.88428428609667398</c:v>
                </c:pt>
                <c:pt idx="4">
                  <c:v>0.44618144334336302</c:v>
                </c:pt>
                <c:pt idx="5">
                  <c:v>0.65259558502936299</c:v>
                </c:pt>
                <c:pt idx="6">
                  <c:v>0.35819998267717801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0.33538756387790403</c:v>
                </c:pt>
                <c:pt idx="13">
                  <c:v>1</c:v>
                </c:pt>
                <c:pt idx="14">
                  <c:v>0.72000374838454895</c:v>
                </c:pt>
                <c:pt idx="15">
                  <c:v>0.95451548214941895</c:v>
                </c:pt>
                <c:pt idx="16">
                  <c:v>0.97292232574048898</c:v>
                </c:pt>
                <c:pt idx="17">
                  <c:v>0.92305608826222196</c:v>
                </c:pt>
                <c:pt idx="18">
                  <c:v>0.22659351607768199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5C-48ED-8AB8-31980A805B4F}"/>
            </c:ext>
          </c:extLst>
        </c:ser>
        <c:ser>
          <c:idx val="1"/>
          <c:order val="1"/>
          <c:tx>
            <c:strRef>
              <c:f>'10092025 UP_DESVIADOALSUROESTE'!$Q$1</c:f>
              <c:strCache>
                <c:ptCount val="1"/>
                <c:pt idx="0">
                  <c:v>C_norm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'10092025 UP_DESVIADOALSUROESTE'!$K$2:$K$33</c:f>
              <c:numCache>
                <c:formatCode>m/d/yyyy\ h:mm</c:formatCode>
                <c:ptCount val="32"/>
                <c:pt idx="0">
                  <c:v>45910.430451388886</c:v>
                </c:pt>
                <c:pt idx="1">
                  <c:v>45910.452361111114</c:v>
                </c:pt>
                <c:pt idx="2">
                  <c:v>45910.460243055553</c:v>
                </c:pt>
                <c:pt idx="3">
                  <c:v>45910.47016203704</c:v>
                </c:pt>
                <c:pt idx="4">
                  <c:v>45910.478043981479</c:v>
                </c:pt>
                <c:pt idx="5">
                  <c:v>45910.493877314817</c:v>
                </c:pt>
                <c:pt idx="6">
                  <c:v>45910.55369212963</c:v>
                </c:pt>
                <c:pt idx="7">
                  <c:v>45910.573125000003</c:v>
                </c:pt>
                <c:pt idx="8">
                  <c:v>45910.579942129632</c:v>
                </c:pt>
                <c:pt idx="9">
                  <c:v>45910.585682870369</c:v>
                </c:pt>
                <c:pt idx="10">
                  <c:v>45910.590914351851</c:v>
                </c:pt>
                <c:pt idx="11">
                  <c:v>45910.596168981479</c:v>
                </c:pt>
                <c:pt idx="12">
                  <c:v>45910.6016087963</c:v>
                </c:pt>
                <c:pt idx="13">
                  <c:v>45910.623969907407</c:v>
                </c:pt>
                <c:pt idx="14">
                  <c:v>45910.638784722221</c:v>
                </c:pt>
                <c:pt idx="15">
                  <c:v>45910.64403935185</c:v>
                </c:pt>
                <c:pt idx="16">
                  <c:v>45910.649270833332</c:v>
                </c:pt>
                <c:pt idx="17">
                  <c:v>45910.65452546296</c:v>
                </c:pt>
                <c:pt idx="18">
                  <c:v>45910.660636574074</c:v>
                </c:pt>
              </c:numCache>
            </c:numRef>
          </c:xVal>
          <c:yVal>
            <c:numRef>
              <c:f>'10092025 UP_DESVIADOALSUROESTE'!$Q$2:$Q$33</c:f>
              <c:numCache>
                <c:formatCode>General</c:formatCode>
                <c:ptCount val="32"/>
                <c:pt idx="0">
                  <c:v>4.7740069765146798E-3</c:v>
                </c:pt>
                <c:pt idx="1">
                  <c:v>0.124648349620925</c:v>
                </c:pt>
                <c:pt idx="2">
                  <c:v>0.50588527223138302</c:v>
                </c:pt>
                <c:pt idx="3">
                  <c:v>0.62393897051356995</c:v>
                </c:pt>
                <c:pt idx="4">
                  <c:v>0.146957321407373</c:v>
                </c:pt>
                <c:pt idx="5">
                  <c:v>0.132020314558146</c:v>
                </c:pt>
                <c:pt idx="6">
                  <c:v>4.1211207617816201E-2</c:v>
                </c:pt>
                <c:pt idx="7">
                  <c:v>0.69417822864032297</c:v>
                </c:pt>
                <c:pt idx="8">
                  <c:v>0.75559958981869302</c:v>
                </c:pt>
                <c:pt idx="9">
                  <c:v>0.94818958156643995</c:v>
                </c:pt>
                <c:pt idx="10">
                  <c:v>0.53475528566095898</c:v>
                </c:pt>
                <c:pt idx="11">
                  <c:v>0.87034595103281798</c:v>
                </c:pt>
                <c:pt idx="12">
                  <c:v>4.5696314232061302E-2</c:v>
                </c:pt>
                <c:pt idx="13">
                  <c:v>0.67363555362319605</c:v>
                </c:pt>
                <c:pt idx="14">
                  <c:v>0.60809307168304405</c:v>
                </c:pt>
                <c:pt idx="15">
                  <c:v>0.83370065631869394</c:v>
                </c:pt>
                <c:pt idx="16">
                  <c:v>0.81252940848365895</c:v>
                </c:pt>
                <c:pt idx="17">
                  <c:v>0.66407395277194103</c:v>
                </c:pt>
                <c:pt idx="18">
                  <c:v>6.3181222048532396E-2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C5C-48ED-8AB8-31980A805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992015"/>
        <c:axId val="164990095"/>
      </c:scatterChart>
      <c:valAx>
        <c:axId val="1649920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\ 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990095"/>
        <c:crosses val="autoZero"/>
        <c:crossBetween val="midCat"/>
      </c:valAx>
      <c:valAx>
        <c:axId val="164990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9920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Cresta_de_m_ximos_con_Az_Alt_in!$B$1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Cresta_de_m_ximos_con_Az_Alt_in!$B$2:$B$33</c:f>
              <c:numCache>
                <c:formatCode>General</c:formatCode>
                <c:ptCount val="32"/>
                <c:pt idx="0">
                  <c:v>26355</c:v>
                </c:pt>
                <c:pt idx="1">
                  <c:v>26555</c:v>
                </c:pt>
                <c:pt idx="2">
                  <c:v>25755</c:v>
                </c:pt>
                <c:pt idx="3">
                  <c:v>27135</c:v>
                </c:pt>
                <c:pt idx="4">
                  <c:v>29095</c:v>
                </c:pt>
                <c:pt idx="5">
                  <c:v>28055</c:v>
                </c:pt>
                <c:pt idx="6">
                  <c:v>30655</c:v>
                </c:pt>
                <c:pt idx="7">
                  <c:v>32155</c:v>
                </c:pt>
                <c:pt idx="8">
                  <c:v>34955</c:v>
                </c:pt>
                <c:pt idx="9">
                  <c:v>33355</c:v>
                </c:pt>
                <c:pt idx="10">
                  <c:v>28655</c:v>
                </c:pt>
                <c:pt idx="11">
                  <c:v>28755</c:v>
                </c:pt>
                <c:pt idx="12">
                  <c:v>30155</c:v>
                </c:pt>
                <c:pt idx="13">
                  <c:v>32055</c:v>
                </c:pt>
                <c:pt idx="14">
                  <c:v>32455</c:v>
                </c:pt>
                <c:pt idx="15">
                  <c:v>32455</c:v>
                </c:pt>
                <c:pt idx="16">
                  <c:v>32455</c:v>
                </c:pt>
                <c:pt idx="17">
                  <c:v>32455</c:v>
                </c:pt>
                <c:pt idx="18">
                  <c:v>32455</c:v>
                </c:pt>
                <c:pt idx="19">
                  <c:v>32455</c:v>
                </c:pt>
                <c:pt idx="20">
                  <c:v>32455</c:v>
                </c:pt>
                <c:pt idx="21">
                  <c:v>31055</c:v>
                </c:pt>
                <c:pt idx="22">
                  <c:v>30555</c:v>
                </c:pt>
                <c:pt idx="23">
                  <c:v>45000</c:v>
                </c:pt>
                <c:pt idx="24">
                  <c:v>47650</c:v>
                </c:pt>
                <c:pt idx="25">
                  <c:v>48275</c:v>
                </c:pt>
                <c:pt idx="26">
                  <c:v>50135</c:v>
                </c:pt>
                <c:pt idx="27">
                  <c:v>50260</c:v>
                </c:pt>
                <c:pt idx="28">
                  <c:v>50385</c:v>
                </c:pt>
                <c:pt idx="29">
                  <c:v>53345</c:v>
                </c:pt>
                <c:pt idx="30">
                  <c:v>53220</c:v>
                </c:pt>
                <c:pt idx="31">
                  <c:v>53885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80-4D45-9272-D875D84348E8}"/>
            </c:ext>
          </c:extLst>
        </c:ser>
        <c:ser>
          <c:idx val="1"/>
          <c:order val="1"/>
          <c:tx>
            <c:strRef>
              <c:f>Cresta_de_m_ximos_con_Az_Alt_in!$K$1</c:f>
              <c:strCache>
                <c:ptCount val="1"/>
                <c:pt idx="0">
                  <c:v>Eje X 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Cresta_de_m_ximos_con_Az_Alt_in!$K$2:$K$33</c:f>
              <c:numCache>
                <c:formatCode>General</c:formatCode>
                <c:ptCount val="32"/>
                <c:pt idx="0">
                  <c:v>23925.376684444273</c:v>
                </c:pt>
                <c:pt idx="1">
                  <c:v>23864.137528000003</c:v>
                </c:pt>
                <c:pt idx="2">
                  <c:v>23844.559689777641</c:v>
                </c:pt>
                <c:pt idx="3">
                  <c:v>23822.346373333134</c:v>
                </c:pt>
                <c:pt idx="4">
                  <c:v>23790.72063466661</c:v>
                </c:pt>
                <c:pt idx="5">
                  <c:v>23882.843105777833</c:v>
                </c:pt>
                <c:pt idx="6">
                  <c:v>24071.393167111139</c:v>
                </c:pt>
                <c:pt idx="7">
                  <c:v>24256.172207999873</c:v>
                </c:pt>
                <c:pt idx="8">
                  <c:v>24747.385112000004</c:v>
                </c:pt>
                <c:pt idx="9">
                  <c:v>24812.718848</c:v>
                </c:pt>
                <c:pt idx="10">
                  <c:v>25398.774820444458</c:v>
                </c:pt>
                <c:pt idx="11">
                  <c:v>27124.999555333259</c:v>
                </c:pt>
                <c:pt idx="12">
                  <c:v>28137.726824999943</c:v>
                </c:pt>
                <c:pt idx="13">
                  <c:v>28435.014424999823</c:v>
                </c:pt>
                <c:pt idx="14">
                  <c:v>31269.352502999755</c:v>
                </c:pt>
                <c:pt idx="15">
                  <c:v>33478.899908999942</c:v>
                </c:pt>
                <c:pt idx="16">
                  <c:v>34931.184589000011</c:v>
                </c:pt>
                <c:pt idx="17">
                  <c:v>35211.268063000054</c:v>
                </c:pt>
                <c:pt idx="18">
                  <c:v>37425.205580000002</c:v>
                </c:pt>
                <c:pt idx="19">
                  <c:v>40441.225106666694</c:v>
                </c:pt>
                <c:pt idx="20">
                  <c:v>40796.050933333376</c:v>
                </c:pt>
                <c:pt idx="21">
                  <c:v>44923.117284333253</c:v>
                </c:pt>
                <c:pt idx="22">
                  <c:v>45715.5695076665</c:v>
                </c:pt>
                <c:pt idx="23">
                  <c:v>47650.768447666436</c:v>
                </c:pt>
                <c:pt idx="24">
                  <c:v>49762.193208333316</c:v>
                </c:pt>
                <c:pt idx="25">
                  <c:v>51009.356020333238</c:v>
                </c:pt>
                <c:pt idx="26">
                  <c:v>53188.965773666561</c:v>
                </c:pt>
                <c:pt idx="27">
                  <c:v>53311.780266333306</c:v>
                </c:pt>
                <c:pt idx="28">
                  <c:v>54931.986842666556</c:v>
                </c:pt>
                <c:pt idx="29">
                  <c:v>57238.368188444329</c:v>
                </c:pt>
                <c:pt idx="30">
                  <c:v>57246.581318221986</c:v>
                </c:pt>
                <c:pt idx="31">
                  <c:v>58642.813380444284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80-4D45-9272-D875D8434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1311231"/>
        <c:axId val="1581311711"/>
      </c:lineChart>
      <c:catAx>
        <c:axId val="15813112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81311711"/>
        <c:crosses val="autoZero"/>
        <c:auto val="1"/>
        <c:lblAlgn val="ctr"/>
        <c:lblOffset val="100"/>
        <c:noMultiLvlLbl val="0"/>
      </c:catAx>
      <c:valAx>
        <c:axId val="1581311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81311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Cresta_de_m_ximos_con_Az_Alt_in!$C$1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Cresta_de_m_ximos_con_Az_Alt_in!$C$2:$C$33</c:f>
              <c:numCache>
                <c:formatCode>General</c:formatCode>
                <c:ptCount val="32"/>
                <c:pt idx="0">
                  <c:v>5540</c:v>
                </c:pt>
                <c:pt idx="1">
                  <c:v>6340</c:v>
                </c:pt>
                <c:pt idx="2">
                  <c:v>7040</c:v>
                </c:pt>
                <c:pt idx="3">
                  <c:v>4100</c:v>
                </c:pt>
                <c:pt idx="4">
                  <c:v>3460</c:v>
                </c:pt>
                <c:pt idx="5">
                  <c:v>2360</c:v>
                </c:pt>
                <c:pt idx="6">
                  <c:v>1660</c:v>
                </c:pt>
                <c:pt idx="7">
                  <c:v>960</c:v>
                </c:pt>
                <c:pt idx="8">
                  <c:v>3660</c:v>
                </c:pt>
                <c:pt idx="9">
                  <c:v>3460</c:v>
                </c:pt>
                <c:pt idx="10">
                  <c:v>1500</c:v>
                </c:pt>
                <c:pt idx="11">
                  <c:v>1400</c:v>
                </c:pt>
                <c:pt idx="12">
                  <c:v>100</c:v>
                </c:pt>
                <c:pt idx="13">
                  <c:v>300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700</c:v>
                </c:pt>
                <c:pt idx="22">
                  <c:v>1900</c:v>
                </c:pt>
                <c:pt idx="23">
                  <c:v>50000</c:v>
                </c:pt>
                <c:pt idx="24">
                  <c:v>45675</c:v>
                </c:pt>
                <c:pt idx="25">
                  <c:v>47550</c:v>
                </c:pt>
                <c:pt idx="26">
                  <c:v>50925</c:v>
                </c:pt>
                <c:pt idx="27">
                  <c:v>51675</c:v>
                </c:pt>
                <c:pt idx="28">
                  <c:v>54300</c:v>
                </c:pt>
                <c:pt idx="29">
                  <c:v>56970</c:v>
                </c:pt>
                <c:pt idx="30">
                  <c:v>56970</c:v>
                </c:pt>
                <c:pt idx="31">
                  <c:v>59095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6-4D75-9629-ADC01A5D0302}"/>
            </c:ext>
          </c:extLst>
        </c:ser>
        <c:ser>
          <c:idx val="1"/>
          <c:order val="1"/>
          <c:tx>
            <c:strRef>
              <c:f>Cresta_de_m_ximos_con_Az_Alt_in!$L$1</c:f>
              <c:strCache>
                <c:ptCount val="1"/>
                <c:pt idx="0">
                  <c:v>eje Y 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Cresta_de_m_ximos_con_Az_Alt_in!$L$2:$L$33</c:f>
              <c:numCache>
                <c:formatCode>General</c:formatCode>
                <c:ptCount val="32"/>
                <c:pt idx="0">
                  <c:v>-9670.6586572973465</c:v>
                </c:pt>
                <c:pt idx="1">
                  <c:v>-9352.9459996908845</c:v>
                </c:pt>
                <c:pt idx="2">
                  <c:v>-8678.251214071759</c:v>
                </c:pt>
                <c:pt idx="3">
                  <c:v>-7951.0100040717225</c:v>
                </c:pt>
                <c:pt idx="4">
                  <c:v>-6984.8384178523847</c:v>
                </c:pt>
                <c:pt idx="5">
                  <c:v>-5638.7471105915902</c:v>
                </c:pt>
                <c:pt idx="6">
                  <c:v>-3687.6396369316208</c:v>
                </c:pt>
                <c:pt idx="7">
                  <c:v>-2201.9843319554639</c:v>
                </c:pt>
                <c:pt idx="8">
                  <c:v>516.53329287841916</c:v>
                </c:pt>
                <c:pt idx="9">
                  <c:v>856.52647727468866</c:v>
                </c:pt>
                <c:pt idx="10">
                  <c:v>3624.2823216062679</c:v>
                </c:pt>
                <c:pt idx="11">
                  <c:v>9845.7203040433524</c:v>
                </c:pt>
                <c:pt idx="12">
                  <c:v>12851.969709569647</c:v>
                </c:pt>
                <c:pt idx="13">
                  <c:v>13674.205767468695</c:v>
                </c:pt>
                <c:pt idx="14">
                  <c:v>20385.307191937405</c:v>
                </c:pt>
                <c:pt idx="15">
                  <c:v>24665.466470047802</c:v>
                </c:pt>
                <c:pt idx="16">
                  <c:v>27062.961743813765</c:v>
                </c:pt>
                <c:pt idx="17">
                  <c:v>27491.04449853627</c:v>
                </c:pt>
                <c:pt idx="18">
                  <c:v>30875.337349683163</c:v>
                </c:pt>
                <c:pt idx="19">
                  <c:v>34823.466506224591</c:v>
                </c:pt>
                <c:pt idx="20">
                  <c:v>35244.930004822469</c:v>
                </c:pt>
                <c:pt idx="21">
                  <c:v>40400.239967960864</c:v>
                </c:pt>
                <c:pt idx="22">
                  <c:v>41329.735926530615</c:v>
                </c:pt>
                <c:pt idx="23">
                  <c:v>43796.419523626391</c:v>
                </c:pt>
                <c:pt idx="24">
                  <c:v>46584.017278428364</c:v>
                </c:pt>
                <c:pt idx="25">
                  <c:v>48232.619732971623</c:v>
                </c:pt>
                <c:pt idx="26">
                  <c:v>51500.547958689625</c:v>
                </c:pt>
                <c:pt idx="27">
                  <c:v>51688.91664890587</c:v>
                </c:pt>
                <c:pt idx="28">
                  <c:v>54194.948006282299</c:v>
                </c:pt>
                <c:pt idx="29">
                  <c:v>58138.084836487804</c:v>
                </c:pt>
                <c:pt idx="30">
                  <c:v>58152.654504224076</c:v>
                </c:pt>
                <c:pt idx="31">
                  <c:v>60648.959151651477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76-4D75-9629-ADC01A5D0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967599"/>
        <c:axId val="1452965199"/>
      </c:lineChart>
      <c:catAx>
        <c:axId val="1452967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52965199"/>
        <c:crosses val="autoZero"/>
        <c:auto val="1"/>
        <c:lblAlgn val="ctr"/>
        <c:lblOffset val="100"/>
        <c:noMultiLvlLbl val="0"/>
      </c:catAx>
      <c:valAx>
        <c:axId val="1452965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52967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502920</xdr:colOff>
      <xdr:row>22</xdr:row>
      <xdr:rowOff>72390</xdr:rowOff>
    </xdr:from>
    <xdr:to>
      <xdr:col>13</xdr:col>
      <xdr:colOff>320040</xdr:colOff>
      <xdr:row>37</xdr:row>
      <xdr:rowOff>72390</xdr:rowOff>
    </xdr:to>
    <xdr:graphicFrame macro="">
      <xdr:nvGraphicFramePr>
        <xdr:cNvPr id="10" name="Gráfico 1">
          <a:extLst>
            <a:ext uri="{FF2B5EF4-FFF2-40B4-BE49-F238E27FC236}">
              <a16:creationId xmlns:a16="http://schemas.microsoft.com/office/drawing/2014/main" id="{47114D1E-5C18-4EC7-A975-A48B8E79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411480</xdr:colOff>
      <xdr:row>22</xdr:row>
      <xdr:rowOff>95250</xdr:rowOff>
    </xdr:from>
    <xdr:to>
      <xdr:col>19</xdr:col>
      <xdr:colOff>228600</xdr:colOff>
      <xdr:row>37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F9F50BB-8684-418D-ABCC-216C94759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291353</xdr:colOff>
      <xdr:row>30</xdr:row>
      <xdr:rowOff>161366</xdr:rowOff>
    </xdr:from>
    <xdr:to>
      <xdr:col>22</xdr:col>
      <xdr:colOff>129988</xdr:colOff>
      <xdr:row>46</xdr:row>
      <xdr:rowOff>35860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1327BDC-784A-204D-8F0D-DE41193D86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387734</xdr:colOff>
      <xdr:row>28</xdr:row>
      <xdr:rowOff>122020</xdr:rowOff>
    </xdr:from>
    <xdr:to>
      <xdr:col>9</xdr:col>
      <xdr:colOff>213445</xdr:colOff>
      <xdr:row>43</xdr:row>
      <xdr:rowOff>122020</xdr:rowOff>
    </xdr:to>
    <xdr:graphicFrame macro="">
      <xdr:nvGraphicFramePr>
        <xdr:cNvPr id="9" name="Gráfico 1">
          <a:extLst>
            <a:ext uri="{FF2B5EF4-FFF2-40B4-BE49-F238E27FC236}">
              <a16:creationId xmlns:a16="http://schemas.microsoft.com/office/drawing/2014/main" id="{54A281A3-8177-454F-8346-80A5A0FBB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75774</xdr:colOff>
      <xdr:row>22</xdr:row>
      <xdr:rowOff>180340</xdr:rowOff>
    </xdr:from>
    <xdr:to>
      <xdr:col>22</xdr:col>
      <xdr:colOff>893300</xdr:colOff>
      <xdr:row>40</xdr:row>
      <xdr:rowOff>115121</xdr:rowOff>
    </xdr:to>
    <xdr:graphicFrame macro="">
      <xdr:nvGraphicFramePr>
        <xdr:cNvPr id="17" name="Gráfico 2">
          <a:extLst>
            <a:ext uri="{FF2B5EF4-FFF2-40B4-BE49-F238E27FC236}">
              <a16:creationId xmlns:a16="http://schemas.microsoft.com/office/drawing/2014/main" id="{77E330B0-F330-4E04-A68D-3AD9025280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607522</xdr:colOff>
      <xdr:row>23</xdr:row>
      <xdr:rowOff>108411</xdr:rowOff>
    </xdr:from>
    <xdr:to>
      <xdr:col>29</xdr:col>
      <xdr:colOff>507769</xdr:colOff>
      <xdr:row>38</xdr:row>
      <xdr:rowOff>108411</xdr:rowOff>
    </xdr:to>
    <xdr:graphicFrame macro="">
      <xdr:nvGraphicFramePr>
        <xdr:cNvPr id="100" name="Gráfico 3">
          <a:extLst>
            <a:ext uri="{FF2B5EF4-FFF2-40B4-BE49-F238E27FC236}">
              <a16:creationId xmlns:a16="http://schemas.microsoft.com/office/drawing/2014/main" id="{21EDA04C-A681-492D-92F0-E8F4BF12B0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533398</xdr:colOff>
      <xdr:row>37</xdr:row>
      <xdr:rowOff>134472</xdr:rowOff>
    </xdr:from>
    <xdr:to>
      <xdr:col>26</xdr:col>
      <xdr:colOff>349622</xdr:colOff>
      <xdr:row>57</xdr:row>
      <xdr:rowOff>107577</xdr:rowOff>
    </xdr:to>
    <xdr:graphicFrame macro="">
      <xdr:nvGraphicFramePr>
        <xdr:cNvPr id="19" name="Gráfico 7">
          <a:extLst>
            <a:ext uri="{FF2B5EF4-FFF2-40B4-BE49-F238E27FC236}">
              <a16:creationId xmlns:a16="http://schemas.microsoft.com/office/drawing/2014/main" id="{6465D4FF-10C9-3DC7-04BA-25063B048C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794656</xdr:colOff>
      <xdr:row>61</xdr:row>
      <xdr:rowOff>152398</xdr:rowOff>
    </xdr:from>
    <xdr:to>
      <xdr:col>18</xdr:col>
      <xdr:colOff>261256</xdr:colOff>
      <xdr:row>76</xdr:row>
      <xdr:rowOff>114298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A88FFF1-7F89-F1C4-CAE3-B639E19C1C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326571</xdr:colOff>
      <xdr:row>47</xdr:row>
      <xdr:rowOff>103415</xdr:rowOff>
    </xdr:from>
    <xdr:to>
      <xdr:col>7</xdr:col>
      <xdr:colOff>130628</xdr:colOff>
      <xdr:row>62</xdr:row>
      <xdr:rowOff>70758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0ED80B2-B0CF-6667-50E0-50F6A17FD4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27136</xdr:colOff>
      <xdr:row>23</xdr:row>
      <xdr:rowOff>147925</xdr:rowOff>
    </xdr:from>
    <xdr:to>
      <xdr:col>14</xdr:col>
      <xdr:colOff>288394</xdr:colOff>
      <xdr:row>38</xdr:row>
      <xdr:rowOff>115266</xdr:rowOff>
    </xdr:to>
    <xdr:graphicFrame macro="">
      <xdr:nvGraphicFramePr>
        <xdr:cNvPr id="10" name="Gráfico 6">
          <a:extLst>
            <a:ext uri="{FF2B5EF4-FFF2-40B4-BE49-F238E27FC236}">
              <a16:creationId xmlns:a16="http://schemas.microsoft.com/office/drawing/2014/main" id="{BEE7F85D-6D96-B2BD-77CB-F40F45492E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22</xdr:row>
      <xdr:rowOff>72390</xdr:rowOff>
    </xdr:from>
    <xdr:to>
      <xdr:col>11</xdr:col>
      <xdr:colOff>320040</xdr:colOff>
      <xdr:row>37</xdr:row>
      <xdr:rowOff>72390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EC2C1B96-1DA8-D856-7E54-B672DBD921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411480</xdr:colOff>
      <xdr:row>22</xdr:row>
      <xdr:rowOff>95250</xdr:rowOff>
    </xdr:from>
    <xdr:to>
      <xdr:col>17</xdr:col>
      <xdr:colOff>228600</xdr:colOff>
      <xdr:row>37</xdr:row>
      <xdr:rowOff>95250</xdr:rowOff>
    </xdr:to>
    <xdr:graphicFrame macro="">
      <xdr:nvGraphicFramePr>
        <xdr:cNvPr id="15" name="Gráfico 2">
          <a:extLst>
            <a:ext uri="{FF2B5EF4-FFF2-40B4-BE49-F238E27FC236}">
              <a16:creationId xmlns:a16="http://schemas.microsoft.com/office/drawing/2014/main" id="{980F24ED-3E47-03E8-F1AC-A1D1B12CB4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685800</xdr:colOff>
      <xdr:row>25</xdr:row>
      <xdr:rowOff>87630</xdr:rowOff>
    </xdr:from>
    <xdr:to>
      <xdr:col>17</xdr:col>
      <xdr:colOff>502920</xdr:colOff>
      <xdr:row>40</xdr:row>
      <xdr:rowOff>87630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19DFC02-AD0F-2656-BC08-0B35B42684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167640</xdr:colOff>
      <xdr:row>25</xdr:row>
      <xdr:rowOff>11430</xdr:rowOff>
    </xdr:from>
    <xdr:to>
      <xdr:col>11</xdr:col>
      <xdr:colOff>441960</xdr:colOff>
      <xdr:row>40</xdr:row>
      <xdr:rowOff>11430</xdr:rowOff>
    </xdr:to>
    <xdr:graphicFrame macro="">
      <xdr:nvGraphicFramePr>
        <xdr:cNvPr id="15" name="Gráfico 2">
          <a:extLst>
            <a:ext uri="{FF2B5EF4-FFF2-40B4-BE49-F238E27FC236}">
              <a16:creationId xmlns:a16="http://schemas.microsoft.com/office/drawing/2014/main" id="{7C22EDDA-B8A0-2267-222B-5287B37004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358140</xdr:colOff>
      <xdr:row>23</xdr:row>
      <xdr:rowOff>11430</xdr:rowOff>
    </xdr:from>
    <xdr:to>
      <xdr:col>23</xdr:col>
      <xdr:colOff>175260</xdr:colOff>
      <xdr:row>38</xdr:row>
      <xdr:rowOff>11430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07934E9-250C-D733-B03E-4BF4CFD0CC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91440</xdr:colOff>
      <xdr:row>0</xdr:row>
      <xdr:rowOff>179070</xdr:rowOff>
    </xdr:from>
    <xdr:to>
      <xdr:col>21</xdr:col>
      <xdr:colOff>701040</xdr:colOff>
      <xdr:row>15</xdr:row>
      <xdr:rowOff>179070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B67683-B253-6A88-5B92-8687B6574D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259080</xdr:colOff>
      <xdr:row>16</xdr:row>
      <xdr:rowOff>179070</xdr:rowOff>
    </xdr:from>
    <xdr:to>
      <xdr:col>25</xdr:col>
      <xdr:colOff>53340</xdr:colOff>
      <xdr:row>42</xdr:row>
      <xdr:rowOff>106680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E40EB7-8787-363F-026B-6D8CB1FA0A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F5A5-6DF1-4327-9058-6CF5DEAC233F}">
  <dimension ref="A1:V30"/>
  <sheetViews>
    <sheetView tabSelected="1" zoomScale="85" zoomScaleNormal="85" workbookViewId="0">
      <selection activeCell="E10" sqref="E10"/>
    </sheetView>
  </sheetViews>
  <sheetFormatPr baseColWidth="10" defaultColWidth="11.44140625" defaultRowHeight="15" customHeight="1" x14ac:dyDescent="0.3"/>
  <cols>
    <col min="2" max="2" width="20.6640625" customWidth="1"/>
    <col min="6" max="6" width="8.5546875" bestFit="1" customWidth="1"/>
    <col min="8" max="8" width="9.88671875" bestFit="1" customWidth="1"/>
  </cols>
  <sheetData>
    <row r="1" spans="1:22" ht="14.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s="2" t="s">
        <v>10</v>
      </c>
      <c r="M1" s="2" t="s">
        <v>11</v>
      </c>
      <c r="N1" s="2" t="s">
        <v>12</v>
      </c>
      <c r="O1" t="s">
        <v>13</v>
      </c>
      <c r="P1" t="s">
        <v>14</v>
      </c>
      <c r="Q1" t="s">
        <v>15</v>
      </c>
      <c r="R1" t="s">
        <v>16</v>
      </c>
      <c r="T1" t="s">
        <v>17</v>
      </c>
      <c r="U1" t="s">
        <v>18</v>
      </c>
      <c r="V1" t="s">
        <v>19</v>
      </c>
    </row>
    <row r="2" spans="1:22" ht="14.4" x14ac:dyDescent="0.3">
      <c r="A2">
        <v>0</v>
      </c>
      <c r="B2" s="1">
        <v>45921.446111111109</v>
      </c>
      <c r="C2">
        <v>62199</v>
      </c>
      <c r="D2">
        <v>3000</v>
      </c>
      <c r="E2">
        <v>494835</v>
      </c>
      <c r="F2" s="6">
        <f>E2/6144</f>
        <v>80.53955078125</v>
      </c>
      <c r="G2">
        <v>7597404</v>
      </c>
      <c r="H2" s="6">
        <f t="shared" ref="H2:H20" si="0">G2/8192</f>
        <v>927.41748046875</v>
      </c>
      <c r="I2">
        <v>0.89334686173117395</v>
      </c>
      <c r="J2">
        <v>0.33793311690040301</v>
      </c>
      <c r="K2">
        <v>0.54741015476466204</v>
      </c>
      <c r="L2" s="4">
        <v>0.4375</v>
      </c>
      <c r="M2" s="2">
        <v>115.09</v>
      </c>
      <c r="N2" s="2">
        <v>52.37</v>
      </c>
      <c r="O2">
        <f>M2-$B$25</f>
        <v>124.09</v>
      </c>
      <c r="P2">
        <f>N2+$B$26</f>
        <v>68.37</v>
      </c>
      <c r="Q2">
        <f>COS((O2)*PI()/180)*SIN((90-P2)*PI()/180)*-53000*4+49000</f>
        <v>92800.177387657066</v>
      </c>
      <c r="R2">
        <f>SIN((O2)*PI()/180)*SIN((90-P2)*PI()/180)*-54000*4+54000</f>
        <v>-11937.993171043767</v>
      </c>
      <c r="T2">
        <f>SIN((90-P2)*PI()/180)</f>
        <v>0.36861133203030755</v>
      </c>
      <c r="U2">
        <f>COS((O2)*PI()/180)</f>
        <v>-0.56049446223251187</v>
      </c>
      <c r="V2">
        <f>SIN((O2)*PI()/180)</f>
        <v>0.82815817197361963</v>
      </c>
    </row>
    <row r="3" spans="1:22" ht="14.4" x14ac:dyDescent="0.3">
      <c r="A3">
        <v>210</v>
      </c>
      <c r="B3" s="1">
        <v>45921.451192129629</v>
      </c>
      <c r="C3">
        <v>60151</v>
      </c>
      <c r="D3">
        <v>6194</v>
      </c>
      <c r="E3">
        <v>774817</v>
      </c>
      <c r="F3" s="6">
        <f t="shared" ref="F3:F20" si="1">E3/6144</f>
        <v>126.10953776041667</v>
      </c>
      <c r="G3">
        <v>7766487</v>
      </c>
      <c r="H3" s="6">
        <f t="shared" si="0"/>
        <v>948.0574951171875</v>
      </c>
      <c r="I3">
        <v>0.91613903084315595</v>
      </c>
      <c r="J3">
        <v>0.534083282307658</v>
      </c>
      <c r="K3">
        <v>0.89615654175709902</v>
      </c>
      <c r="L3" s="4">
        <v>0.44791666666666669</v>
      </c>
      <c r="M3" s="2">
        <v>118.65</v>
      </c>
      <c r="N3" s="2">
        <v>55.47</v>
      </c>
      <c r="O3">
        <f t="shared" ref="O3:O20" si="2">M3-$B$25</f>
        <v>127.65</v>
      </c>
      <c r="P3">
        <f t="shared" ref="P3:P20" si="3">N3+$B$26</f>
        <v>71.47</v>
      </c>
      <c r="Q3">
        <f t="shared" ref="Q3:Q20" si="4">COS((O3)*PI()/180)*SIN((90-P3)*PI()/180)*-53000*4+49000</f>
        <v>90154.392313827833</v>
      </c>
      <c r="R3">
        <f t="shared" ref="R3:R20" si="5">SIN((O3)*PI()/180)*SIN((90-P3)*PI()/180)*-54000*4+54000</f>
        <v>-350.19069303043216</v>
      </c>
      <c r="T3">
        <f t="shared" ref="T3:T20" si="6">SIN((90-P3)*PI()/180)</f>
        <v>0.31780115399170517</v>
      </c>
      <c r="U3">
        <f t="shared" ref="U3:U20" si="7">COS((O3)*PI()/180)</f>
        <v>-0.61083633463277009</v>
      </c>
      <c r="V3">
        <f t="shared" ref="V3:V20" si="8">SIN((O3)*PI()/180)</f>
        <v>0.79175688963999702</v>
      </c>
    </row>
    <row r="4" spans="1:22" ht="14.4" x14ac:dyDescent="0.3">
      <c r="A4">
        <v>420</v>
      </c>
      <c r="B4" s="1">
        <v>45921.456053240741</v>
      </c>
      <c r="C4">
        <v>60978</v>
      </c>
      <c r="D4">
        <v>8970</v>
      </c>
      <c r="E4">
        <v>854050</v>
      </c>
      <c r="F4" s="6">
        <f t="shared" si="1"/>
        <v>139.00553385416666</v>
      </c>
      <c r="G4">
        <v>7872141</v>
      </c>
      <c r="H4" s="6">
        <f t="shared" si="0"/>
        <v>960.9547119140625</v>
      </c>
      <c r="I4">
        <v>0.93038105301781204</v>
      </c>
      <c r="J4">
        <v>0.58959244380987297</v>
      </c>
      <c r="K4">
        <v>1.0019838428108501</v>
      </c>
      <c r="L4" s="4">
        <v>0.45833333333333331</v>
      </c>
      <c r="M4" s="2">
        <v>122.79</v>
      </c>
      <c r="N4" s="2">
        <v>58.46</v>
      </c>
      <c r="O4">
        <f t="shared" si="2"/>
        <v>131.79000000000002</v>
      </c>
      <c r="P4">
        <f t="shared" si="3"/>
        <v>74.460000000000008</v>
      </c>
      <c r="Q4">
        <f t="shared" si="4"/>
        <v>86849.749565125094</v>
      </c>
      <c r="R4">
        <f t="shared" si="5"/>
        <v>10853.476682626759</v>
      </c>
      <c r="T4">
        <f t="shared" si="6"/>
        <v>0.26791105186647912</v>
      </c>
      <c r="U4">
        <f t="shared" si="7"/>
        <v>-0.66640234999135262</v>
      </c>
      <c r="V4">
        <f t="shared" si="8"/>
        <v>0.74559232018979571</v>
      </c>
    </row>
    <row r="5" spans="1:22" ht="14.4" x14ac:dyDescent="0.3">
      <c r="A5">
        <v>631</v>
      </c>
      <c r="B5" s="1">
        <v>45921.4609375</v>
      </c>
      <c r="C5">
        <v>60446</v>
      </c>
      <c r="D5">
        <v>11825</v>
      </c>
      <c r="E5">
        <v>893770</v>
      </c>
      <c r="F5" s="6">
        <f t="shared" si="1"/>
        <v>145.47037760416666</v>
      </c>
      <c r="G5">
        <v>7998185</v>
      </c>
      <c r="H5" s="6">
        <f t="shared" si="0"/>
        <v>976.3409423828125</v>
      </c>
      <c r="I5">
        <v>0.94737162074816195</v>
      </c>
      <c r="J5">
        <v>0.61741953472991795</v>
      </c>
      <c r="K5">
        <v>1.0484850495451901</v>
      </c>
      <c r="L5" s="4">
        <v>0.46875</v>
      </c>
      <c r="M5" s="2">
        <v>127.65</v>
      </c>
      <c r="N5" s="2">
        <v>61.3</v>
      </c>
      <c r="O5">
        <f t="shared" si="2"/>
        <v>136.65</v>
      </c>
      <c r="P5">
        <f t="shared" si="3"/>
        <v>77.3</v>
      </c>
      <c r="Q5">
        <f t="shared" si="4"/>
        <v>82891.685676383393</v>
      </c>
      <c r="R5">
        <f t="shared" si="5"/>
        <v>21402.548135690653</v>
      </c>
      <c r="T5">
        <f t="shared" si="6"/>
        <v>0.21984620435283758</v>
      </c>
      <c r="U5">
        <f t="shared" si="7"/>
        <v>-0.72717399120140669</v>
      </c>
      <c r="V5">
        <f t="shared" si="8"/>
        <v>0.68645319324788379</v>
      </c>
    </row>
    <row r="6" spans="1:22" ht="14.4" x14ac:dyDescent="0.3">
      <c r="A6">
        <v>841</v>
      </c>
      <c r="B6" s="1">
        <v>45921.465798611112</v>
      </c>
      <c r="C6">
        <v>60178</v>
      </c>
      <c r="D6">
        <v>13587</v>
      </c>
      <c r="E6">
        <v>962704</v>
      </c>
      <c r="F6" s="6">
        <f t="shared" si="1"/>
        <v>156.69010416666666</v>
      </c>
      <c r="G6">
        <v>8175391</v>
      </c>
      <c r="H6" s="6">
        <f t="shared" si="0"/>
        <v>997.9725341796875</v>
      </c>
      <c r="I6">
        <v>0.97125875972522002</v>
      </c>
      <c r="J6">
        <v>0.665713408986777</v>
      </c>
      <c r="K6">
        <v>1.1368029332738101</v>
      </c>
      <c r="L6" s="4">
        <v>0.47916666666666669</v>
      </c>
      <c r="M6" s="2">
        <v>133.43</v>
      </c>
      <c r="N6" s="2">
        <v>63.95</v>
      </c>
      <c r="O6">
        <f t="shared" si="2"/>
        <v>142.43</v>
      </c>
      <c r="P6">
        <f t="shared" si="3"/>
        <v>79.95</v>
      </c>
      <c r="Q6">
        <f t="shared" si="4"/>
        <v>78323.040895676982</v>
      </c>
      <c r="R6">
        <f t="shared" si="5"/>
        <v>31017.05767770786</v>
      </c>
      <c r="T6">
        <f t="shared" si="6"/>
        <v>0.17450751832699191</v>
      </c>
      <c r="U6">
        <f t="shared" si="7"/>
        <v>-0.7926090059959997</v>
      </c>
      <c r="V6">
        <f t="shared" si="8"/>
        <v>0.60973023839566409</v>
      </c>
    </row>
    <row r="7" spans="1:22" ht="14.4" x14ac:dyDescent="0.3">
      <c r="A7">
        <v>1052</v>
      </c>
      <c r="B7" s="1">
        <v>45921.509201388886</v>
      </c>
      <c r="C7">
        <v>57986</v>
      </c>
      <c r="D7">
        <v>39706</v>
      </c>
      <c r="E7">
        <v>1259327</v>
      </c>
      <c r="F7" s="6">
        <f t="shared" si="1"/>
        <v>204.96858723958334</v>
      </c>
      <c r="G7">
        <v>8388607</v>
      </c>
      <c r="H7" s="6">
        <f t="shared" si="0"/>
        <v>1023.9998779296875</v>
      </c>
      <c r="I7">
        <v>1</v>
      </c>
      <c r="J7">
        <v>0.87352194851287601</v>
      </c>
      <c r="K7">
        <v>1.6365625430466</v>
      </c>
      <c r="L7" s="4">
        <v>0.48958333333333331</v>
      </c>
      <c r="M7" s="2">
        <v>140.31</v>
      </c>
      <c r="N7" s="2">
        <v>66.33</v>
      </c>
      <c r="O7">
        <f t="shared" si="2"/>
        <v>149.31</v>
      </c>
      <c r="P7">
        <f t="shared" si="3"/>
        <v>82.33</v>
      </c>
      <c r="Q7">
        <f t="shared" si="4"/>
        <v>73332.097139217381</v>
      </c>
      <c r="R7">
        <f t="shared" si="5"/>
        <v>39285.918300711615</v>
      </c>
      <c r="T7">
        <f t="shared" si="6"/>
        <v>0.13346728948545547</v>
      </c>
      <c r="U7">
        <f t="shared" si="7"/>
        <v>-0.85994136504902496</v>
      </c>
      <c r="V7">
        <f t="shared" si="8"/>
        <v>0.51039283760415322</v>
      </c>
    </row>
    <row r="8" spans="1:22" ht="14.4" x14ac:dyDescent="0.3">
      <c r="A8">
        <v>1262</v>
      </c>
      <c r="B8" s="1">
        <v>45921.514085648145</v>
      </c>
      <c r="C8">
        <v>57292</v>
      </c>
      <c r="D8">
        <v>39706</v>
      </c>
      <c r="E8">
        <v>1346739</v>
      </c>
      <c r="F8" s="6">
        <f t="shared" si="1"/>
        <v>219.19580078125</v>
      </c>
      <c r="G8">
        <v>8388607</v>
      </c>
      <c r="H8" s="6">
        <f t="shared" si="0"/>
        <v>1023.9998779296875</v>
      </c>
      <c r="I8">
        <v>1</v>
      </c>
      <c r="J8">
        <v>0.93476116481456295</v>
      </c>
      <c r="K8">
        <v>1.80853960006004</v>
      </c>
      <c r="L8" s="4">
        <v>0.5</v>
      </c>
      <c r="M8" s="2">
        <v>148.5</v>
      </c>
      <c r="N8" s="2">
        <v>68.349999999999994</v>
      </c>
      <c r="O8">
        <f t="shared" si="2"/>
        <v>157.5</v>
      </c>
      <c r="P8">
        <f t="shared" si="3"/>
        <v>84.35</v>
      </c>
      <c r="Q8">
        <f t="shared" si="4"/>
        <v>68282.926086317762</v>
      </c>
      <c r="R8">
        <f t="shared" si="5"/>
        <v>45862.047671918845</v>
      </c>
      <c r="T8">
        <f t="shared" si="6"/>
        <v>9.8451362238891879E-2</v>
      </c>
      <c r="U8">
        <f t="shared" si="7"/>
        <v>-0.92387953251128674</v>
      </c>
      <c r="V8">
        <f t="shared" si="8"/>
        <v>0.38268343236508989</v>
      </c>
    </row>
    <row r="9" spans="1:22" ht="14.4" x14ac:dyDescent="0.3">
      <c r="A9">
        <v>1473</v>
      </c>
      <c r="B9" s="1">
        <v>45921.518969907411</v>
      </c>
      <c r="C9">
        <v>56945</v>
      </c>
      <c r="D9">
        <v>44323</v>
      </c>
      <c r="E9">
        <v>1422829</v>
      </c>
      <c r="F9" s="6">
        <f t="shared" si="1"/>
        <v>231.58024088541666</v>
      </c>
      <c r="G9">
        <v>8388607</v>
      </c>
      <c r="H9" s="6">
        <f t="shared" si="0"/>
        <v>1023.9998779296875</v>
      </c>
      <c r="I9">
        <v>1</v>
      </c>
      <c r="J9">
        <v>0.98806839915762101</v>
      </c>
      <c r="K9">
        <v>1.9643475605715199</v>
      </c>
      <c r="L9" s="4">
        <v>0.51041666666666663</v>
      </c>
      <c r="M9" s="2">
        <v>158.07</v>
      </c>
      <c r="N9" s="2">
        <v>69.92</v>
      </c>
      <c r="O9">
        <f t="shared" si="2"/>
        <v>167.07</v>
      </c>
      <c r="P9">
        <f t="shared" si="3"/>
        <v>85.92</v>
      </c>
      <c r="Q9">
        <f t="shared" si="4"/>
        <v>63701.186328621174</v>
      </c>
      <c r="R9">
        <f t="shared" si="5"/>
        <v>50561.195010763608</v>
      </c>
      <c r="T9">
        <f t="shared" si="6"/>
        <v>7.1149267468766861E-2</v>
      </c>
      <c r="U9">
        <f t="shared" si="7"/>
        <v>-0.97464416709101243</v>
      </c>
      <c r="V9">
        <f t="shared" si="8"/>
        <v>0.2237604691527674</v>
      </c>
    </row>
    <row r="10" spans="1:22" ht="14.4" x14ac:dyDescent="0.3">
      <c r="A10">
        <v>1683</v>
      </c>
      <c r="B10" s="1">
        <v>45921.523831018516</v>
      </c>
      <c r="C10">
        <v>57745</v>
      </c>
      <c r="D10">
        <v>47899</v>
      </c>
      <c r="E10">
        <v>1422726</v>
      </c>
      <c r="F10" s="6">
        <f t="shared" si="1"/>
        <v>231.5634765625</v>
      </c>
      <c r="G10">
        <v>8388607</v>
      </c>
      <c r="H10" s="6">
        <f t="shared" si="0"/>
        <v>1023.9998779296875</v>
      </c>
      <c r="I10">
        <v>1</v>
      </c>
      <c r="J10">
        <v>0.98799623927935398</v>
      </c>
      <c r="K10">
        <v>1.9641328081095</v>
      </c>
      <c r="L10" s="4">
        <v>0.52083333333333337</v>
      </c>
      <c r="M10" s="2">
        <v>168.86</v>
      </c>
      <c r="N10" s="2">
        <v>70.91</v>
      </c>
      <c r="O10">
        <f t="shared" si="2"/>
        <v>177.86</v>
      </c>
      <c r="P10">
        <f t="shared" si="3"/>
        <v>86.91</v>
      </c>
      <c r="Q10">
        <f t="shared" si="4"/>
        <v>60419.791257706769</v>
      </c>
      <c r="R10">
        <f t="shared" si="5"/>
        <v>53565.220345464273</v>
      </c>
      <c r="T10">
        <f t="shared" si="6"/>
        <v>5.390453463600179E-2</v>
      </c>
      <c r="U10">
        <f t="shared" si="7"/>
        <v>-0.99930256811579188</v>
      </c>
      <c r="V10">
        <f t="shared" si="8"/>
        <v>3.734136255123871E-2</v>
      </c>
    </row>
    <row r="11" spans="1:22" ht="14.4" x14ac:dyDescent="0.3">
      <c r="A11">
        <v>1894</v>
      </c>
      <c r="B11" s="1">
        <v>45921.528715277775</v>
      </c>
      <c r="C11">
        <v>57745</v>
      </c>
      <c r="D11">
        <v>50087</v>
      </c>
      <c r="E11">
        <v>1354360</v>
      </c>
      <c r="F11" s="6">
        <f t="shared" si="1"/>
        <v>220.43619791666666</v>
      </c>
      <c r="G11">
        <v>8388607</v>
      </c>
      <c r="H11" s="6">
        <f t="shared" si="0"/>
        <v>1023.9998779296875</v>
      </c>
      <c r="I11">
        <v>1</v>
      </c>
      <c r="J11">
        <v>0.94010029522497696</v>
      </c>
      <c r="K11">
        <v>1.82388886030706</v>
      </c>
      <c r="L11" s="4">
        <v>0.53125</v>
      </c>
      <c r="M11" s="2">
        <v>180.37</v>
      </c>
      <c r="N11" s="2">
        <v>71.23</v>
      </c>
      <c r="O11">
        <f t="shared" si="2"/>
        <v>189.37</v>
      </c>
      <c r="P11">
        <f t="shared" si="3"/>
        <v>87.23</v>
      </c>
      <c r="Q11">
        <f t="shared" si="4"/>
        <v>59108.582171163354</v>
      </c>
      <c r="R11">
        <f t="shared" si="5"/>
        <v>55699.499715146332</v>
      </c>
      <c r="T11">
        <f t="shared" si="6"/>
        <v>4.8326789452716463E-2</v>
      </c>
      <c r="U11">
        <f t="shared" si="7"/>
        <v>-0.98665754363973834</v>
      </c>
      <c r="V11">
        <f t="shared" si="8"/>
        <v>-0.16280937190099887</v>
      </c>
    </row>
    <row r="12" spans="1:22" ht="14.4" x14ac:dyDescent="0.3">
      <c r="A12">
        <v>2104</v>
      </c>
      <c r="B12" s="1">
        <v>45921.533576388887</v>
      </c>
      <c r="C12">
        <v>57292</v>
      </c>
      <c r="D12">
        <v>52996</v>
      </c>
      <c r="E12">
        <v>1282287</v>
      </c>
      <c r="F12" s="6">
        <f t="shared" si="1"/>
        <v>208.70556640625</v>
      </c>
      <c r="G12">
        <v>8388607</v>
      </c>
      <c r="H12" s="6">
        <f t="shared" si="0"/>
        <v>1023.9998779296875</v>
      </c>
      <c r="I12">
        <v>1</v>
      </c>
      <c r="J12">
        <v>0.88960729613433198</v>
      </c>
      <c r="K12">
        <v>1.68100843746977</v>
      </c>
      <c r="L12" s="4">
        <v>0.54166666666666663</v>
      </c>
      <c r="M12" s="2">
        <v>191.86</v>
      </c>
      <c r="N12" s="2">
        <v>70.86</v>
      </c>
      <c r="O12">
        <f t="shared" si="2"/>
        <v>200.86</v>
      </c>
      <c r="P12">
        <f t="shared" si="3"/>
        <v>86.86</v>
      </c>
      <c r="Q12">
        <f t="shared" si="4"/>
        <v>59851.33226351034</v>
      </c>
      <c r="R12">
        <f t="shared" si="5"/>
        <v>58213.062505590133</v>
      </c>
      <c r="T12">
        <f t="shared" si="6"/>
        <v>5.4775909853433627E-2</v>
      </c>
      <c r="U12">
        <f t="shared" si="7"/>
        <v>-0.93445329674704691</v>
      </c>
      <c r="V12">
        <f t="shared" si="8"/>
        <v>-0.35608571467917022</v>
      </c>
    </row>
    <row r="13" spans="1:22" ht="14.4" x14ac:dyDescent="0.3">
      <c r="A13">
        <v>2314</v>
      </c>
      <c r="B13" s="1">
        <v>45921.538437499999</v>
      </c>
      <c r="C13">
        <v>56677</v>
      </c>
      <c r="D13">
        <v>56545</v>
      </c>
      <c r="E13">
        <v>1231872</v>
      </c>
      <c r="F13" s="6">
        <f t="shared" si="1"/>
        <v>200.5</v>
      </c>
      <c r="G13">
        <v>8388607</v>
      </c>
      <c r="H13" s="6">
        <f t="shared" si="0"/>
        <v>1023.9998779296875</v>
      </c>
      <c r="I13">
        <v>1</v>
      </c>
      <c r="J13">
        <v>0.85428748775734098</v>
      </c>
      <c r="K13">
        <v>1.58409459949609</v>
      </c>
      <c r="L13" s="4">
        <v>0.55208333333333337</v>
      </c>
      <c r="M13" s="2">
        <v>202.57</v>
      </c>
      <c r="N13" s="2">
        <v>69.819999999999993</v>
      </c>
      <c r="O13">
        <f t="shared" si="2"/>
        <v>211.57</v>
      </c>
      <c r="P13">
        <f t="shared" si="3"/>
        <v>85.82</v>
      </c>
      <c r="Q13">
        <f t="shared" si="4"/>
        <v>62165.713133093952</v>
      </c>
      <c r="R13">
        <f t="shared" si="5"/>
        <v>62242.744643646576</v>
      </c>
      <c r="T13">
        <f t="shared" si="6"/>
        <v>7.289006424666801E-2</v>
      </c>
      <c r="U13">
        <f t="shared" si="7"/>
        <v>-0.85200117575642376</v>
      </c>
      <c r="V13">
        <f t="shared" si="8"/>
        <v>-0.52353987098374044</v>
      </c>
    </row>
    <row r="14" spans="1:22" ht="14.4" x14ac:dyDescent="0.3">
      <c r="A14">
        <v>2525</v>
      </c>
      <c r="B14" s="1">
        <v>45921.543321759258</v>
      </c>
      <c r="C14">
        <v>55609</v>
      </c>
      <c r="D14">
        <v>60736</v>
      </c>
      <c r="E14">
        <v>1290116</v>
      </c>
      <c r="F14" s="6">
        <f t="shared" si="1"/>
        <v>209.97981770833334</v>
      </c>
      <c r="G14">
        <v>8388607</v>
      </c>
      <c r="H14" s="6">
        <f t="shared" si="0"/>
        <v>1023.9998779296875</v>
      </c>
      <c r="I14">
        <v>1</v>
      </c>
      <c r="J14">
        <v>0.89509214746396504</v>
      </c>
      <c r="K14">
        <v>1.6962820999156101</v>
      </c>
      <c r="L14" s="4">
        <v>0.5625</v>
      </c>
      <c r="M14" s="2">
        <v>212.03</v>
      </c>
      <c r="N14" s="2">
        <v>68.209999999999994</v>
      </c>
      <c r="O14">
        <f t="shared" si="2"/>
        <v>221.03</v>
      </c>
      <c r="P14">
        <f t="shared" si="3"/>
        <v>84.21</v>
      </c>
      <c r="Q14">
        <f t="shared" si="4"/>
        <v>65133.717769173949</v>
      </c>
      <c r="R14">
        <f t="shared" si="5"/>
        <v>68304.564077717223</v>
      </c>
      <c r="T14">
        <f t="shared" si="6"/>
        <v>0.10088265620431622</v>
      </c>
      <c r="U14">
        <f t="shared" si="7"/>
        <v>-0.75436596508021225</v>
      </c>
      <c r="V14">
        <f t="shared" si="8"/>
        <v>-0.6564541040534364</v>
      </c>
    </row>
    <row r="15" spans="1:22" ht="14.4" x14ac:dyDescent="0.3">
      <c r="A15">
        <v>2735</v>
      </c>
      <c r="B15" s="1">
        <v>45921.54923611111</v>
      </c>
      <c r="C15">
        <v>56170</v>
      </c>
      <c r="D15">
        <v>62768</v>
      </c>
      <c r="E15">
        <v>1080050</v>
      </c>
      <c r="F15" s="6">
        <f t="shared" si="1"/>
        <v>175.78938802083334</v>
      </c>
      <c r="G15">
        <v>8388607</v>
      </c>
      <c r="H15" s="6">
        <f t="shared" si="0"/>
        <v>1023.9998779296875</v>
      </c>
      <c r="I15">
        <v>1</v>
      </c>
      <c r="J15">
        <v>0.74792382719180295</v>
      </c>
      <c r="K15">
        <v>1.30731387847303</v>
      </c>
      <c r="L15" s="4">
        <v>0.57291666666666663</v>
      </c>
      <c r="M15" s="2">
        <v>220.12</v>
      </c>
      <c r="N15" s="2">
        <v>66.16</v>
      </c>
      <c r="O15">
        <f t="shared" si="2"/>
        <v>229.12</v>
      </c>
      <c r="P15">
        <f t="shared" si="3"/>
        <v>82.16</v>
      </c>
      <c r="Q15">
        <f t="shared" si="4"/>
        <v>67926.379152163689</v>
      </c>
      <c r="R15">
        <f t="shared" si="5"/>
        <v>76277.167238208174</v>
      </c>
      <c r="T15">
        <f t="shared" si="6"/>
        <v>0.13640721177998832</v>
      </c>
      <c r="U15">
        <f t="shared" si="7"/>
        <v>-0.65447693119961492</v>
      </c>
      <c r="V15">
        <f t="shared" si="8"/>
        <v>-0.756081970772703</v>
      </c>
    </row>
    <row r="16" spans="1:22" ht="14.4" x14ac:dyDescent="0.3">
      <c r="A16">
        <v>2946</v>
      </c>
      <c r="B16" s="1">
        <v>45921.554120370369</v>
      </c>
      <c r="C16">
        <v>55370</v>
      </c>
      <c r="D16">
        <v>69469</v>
      </c>
      <c r="E16">
        <v>1348437</v>
      </c>
      <c r="F16" s="6">
        <f t="shared" si="1"/>
        <v>219.47216796875</v>
      </c>
      <c r="G16">
        <v>8388607</v>
      </c>
      <c r="H16" s="6">
        <f t="shared" si="0"/>
        <v>1023.9998779296875</v>
      </c>
      <c r="I16">
        <v>1</v>
      </c>
      <c r="J16">
        <v>0.93595075193395405</v>
      </c>
      <c r="K16">
        <v>1.81195456197969</v>
      </c>
      <c r="L16" s="4">
        <v>0.58333333333333337</v>
      </c>
      <c r="M16" s="2">
        <v>226.91</v>
      </c>
      <c r="N16" s="2">
        <v>63.76</v>
      </c>
      <c r="O16">
        <f t="shared" si="2"/>
        <v>235.91</v>
      </c>
      <c r="P16">
        <f t="shared" si="3"/>
        <v>79.759999999999991</v>
      </c>
      <c r="Q16">
        <f t="shared" si="4"/>
        <v>70123.702638641567</v>
      </c>
      <c r="R16">
        <f t="shared" si="5"/>
        <v>85800.203638591105</v>
      </c>
      <c r="T16">
        <f t="shared" si="6"/>
        <v>0.17777179526300321</v>
      </c>
      <c r="U16">
        <f t="shared" si="7"/>
        <v>-0.56049446223251165</v>
      </c>
      <c r="V16">
        <f t="shared" si="8"/>
        <v>-0.82815817197361974</v>
      </c>
    </row>
    <row r="17" spans="1:22" ht="14.4" x14ac:dyDescent="0.3">
      <c r="A17">
        <v>3156</v>
      </c>
      <c r="B17" s="1">
        <v>45921.560069444444</v>
      </c>
      <c r="C17">
        <v>52251</v>
      </c>
      <c r="D17">
        <v>74940</v>
      </c>
      <c r="E17">
        <v>1040975</v>
      </c>
      <c r="F17" s="6">
        <f t="shared" si="1"/>
        <v>169.42952473958334</v>
      </c>
      <c r="G17">
        <v>8388607</v>
      </c>
      <c r="H17" s="6">
        <f t="shared" si="0"/>
        <v>1023.9998779296875</v>
      </c>
      <c r="I17">
        <v>1</v>
      </c>
      <c r="J17">
        <v>0.72054861123760405</v>
      </c>
      <c r="K17">
        <v>1.2397389123940401</v>
      </c>
      <c r="L17" s="4">
        <v>0.59375</v>
      </c>
      <c r="M17" s="2">
        <v>232.61</v>
      </c>
      <c r="N17" s="2">
        <v>61.09</v>
      </c>
      <c r="O17">
        <f t="shared" si="2"/>
        <v>241.61</v>
      </c>
      <c r="P17">
        <f t="shared" si="3"/>
        <v>77.09</v>
      </c>
      <c r="Q17">
        <f t="shared" si="4"/>
        <v>71520.711747368856</v>
      </c>
      <c r="R17">
        <f t="shared" si="5"/>
        <v>96454.765293180593</v>
      </c>
      <c r="T17">
        <f t="shared" si="6"/>
        <v>0.22342024053238696</v>
      </c>
      <c r="U17">
        <f t="shared" si="7"/>
        <v>-0.47547067418831418</v>
      </c>
      <c r="V17">
        <f t="shared" si="8"/>
        <v>-0.87973157155288562</v>
      </c>
    </row>
    <row r="18" spans="1:22" ht="14.4" x14ac:dyDescent="0.3">
      <c r="A18">
        <v>3367</v>
      </c>
      <c r="B18" s="1">
        <v>45921.564976851849</v>
      </c>
      <c r="C18">
        <v>54308</v>
      </c>
      <c r="D18">
        <v>75208</v>
      </c>
      <c r="E18">
        <v>1105059</v>
      </c>
      <c r="F18" s="6">
        <f t="shared" si="1"/>
        <v>179.85986328125</v>
      </c>
      <c r="G18">
        <v>8388607</v>
      </c>
      <c r="H18" s="6">
        <f t="shared" si="0"/>
        <v>1023.9998779296875</v>
      </c>
      <c r="I18">
        <v>1</v>
      </c>
      <c r="J18">
        <v>0.76544466598383298</v>
      </c>
      <c r="K18">
        <v>1.35135020266693</v>
      </c>
      <c r="L18" s="4">
        <v>0.60416666666666663</v>
      </c>
      <c r="M18" s="2">
        <v>237.41</v>
      </c>
      <c r="N18" s="2">
        <v>58.24</v>
      </c>
      <c r="O18">
        <f t="shared" si="2"/>
        <v>246.41</v>
      </c>
      <c r="P18">
        <f t="shared" si="3"/>
        <v>74.240000000000009</v>
      </c>
      <c r="Q18">
        <f t="shared" si="4"/>
        <v>72043.282558570369</v>
      </c>
      <c r="R18">
        <f t="shared" si="5"/>
        <v>107764.73562768784</v>
      </c>
      <c r="T18">
        <f t="shared" si="6"/>
        <v>0.27160842585773853</v>
      </c>
      <c r="U18">
        <f t="shared" si="7"/>
        <v>-0.40018909099230854</v>
      </c>
      <c r="V18">
        <f t="shared" si="8"/>
        <v>-0.91643258969263519</v>
      </c>
    </row>
    <row r="19" spans="1:22" ht="14.4" x14ac:dyDescent="0.3">
      <c r="A19">
        <v>3577</v>
      </c>
      <c r="B19" s="1">
        <v>45921.570081018515</v>
      </c>
      <c r="C19">
        <v>54788</v>
      </c>
      <c r="D19">
        <v>78250</v>
      </c>
      <c r="E19">
        <v>1061455</v>
      </c>
      <c r="F19" s="6">
        <f t="shared" si="1"/>
        <v>172.76285807291666</v>
      </c>
      <c r="G19">
        <v>8388607</v>
      </c>
      <c r="H19" s="6">
        <f t="shared" si="0"/>
        <v>1023.9998779296875</v>
      </c>
      <c r="I19">
        <v>1</v>
      </c>
      <c r="J19">
        <v>0.734896517129914</v>
      </c>
      <c r="K19">
        <v>1.2749694080195899</v>
      </c>
      <c r="L19" s="4">
        <v>0.61458333333333337</v>
      </c>
      <c r="M19" s="2">
        <v>241.5</v>
      </c>
      <c r="N19" s="2">
        <v>55.24</v>
      </c>
      <c r="O19">
        <f t="shared" si="2"/>
        <v>250.5</v>
      </c>
      <c r="P19">
        <f t="shared" si="3"/>
        <v>71.240000000000009</v>
      </c>
      <c r="Q19">
        <f t="shared" si="4"/>
        <v>71759.019408360065</v>
      </c>
      <c r="R19">
        <f t="shared" si="5"/>
        <v>119482.12002318792</v>
      </c>
      <c r="T19">
        <f t="shared" si="6"/>
        <v>0.32160473089197961</v>
      </c>
      <c r="U19">
        <f t="shared" si="7"/>
        <v>-0.33380685923377124</v>
      </c>
      <c r="V19">
        <f t="shared" si="8"/>
        <v>-0.94264149109217832</v>
      </c>
    </row>
    <row r="20" spans="1:22" ht="14.4" x14ac:dyDescent="0.3">
      <c r="A20">
        <v>3788</v>
      </c>
      <c r="B20" s="1">
        <v>45921.579942129632</v>
      </c>
      <c r="C20">
        <v>54017</v>
      </c>
      <c r="D20">
        <v>80627</v>
      </c>
      <c r="E20">
        <v>231008</v>
      </c>
      <c r="F20" s="6">
        <f t="shared" si="1"/>
        <v>37.598958333333336</v>
      </c>
      <c r="G20">
        <v>3630986</v>
      </c>
      <c r="H20" s="6">
        <f t="shared" si="0"/>
        <v>443.235595703125</v>
      </c>
      <c r="I20">
        <v>0.358678859478957</v>
      </c>
      <c r="J20">
        <v>0.15310084307958699</v>
      </c>
      <c r="K20">
        <v>0.40656904647309899</v>
      </c>
      <c r="L20" s="4">
        <v>0.625</v>
      </c>
      <c r="M20" s="2">
        <v>245.02</v>
      </c>
      <c r="N20" s="2">
        <v>52.13</v>
      </c>
      <c r="O20">
        <f t="shared" si="2"/>
        <v>254.02</v>
      </c>
      <c r="P20">
        <f t="shared" si="3"/>
        <v>68.13</v>
      </c>
      <c r="Q20">
        <f t="shared" si="4"/>
        <v>70740.69469816389</v>
      </c>
      <c r="R20">
        <f t="shared" si="5"/>
        <v>131351.25103339533</v>
      </c>
      <c r="T20">
        <f t="shared" si="6"/>
        <v>0.37250191754315187</v>
      </c>
      <c r="U20">
        <f t="shared" si="7"/>
        <v>-0.27530179539967747</v>
      </c>
      <c r="V20">
        <f t="shared" si="8"/>
        <v>-0.96135785296096377</v>
      </c>
    </row>
    <row r="25" spans="1:22" ht="14.4" x14ac:dyDescent="0.3">
      <c r="A25" t="s">
        <v>20</v>
      </c>
      <c r="B25">
        <v>-9</v>
      </c>
    </row>
    <row r="26" spans="1:22" ht="14.4" x14ac:dyDescent="0.3">
      <c r="A26" t="s">
        <v>21</v>
      </c>
      <c r="B26">
        <v>16</v>
      </c>
    </row>
    <row r="29" spans="1:22" ht="14.4" x14ac:dyDescent="0.3">
      <c r="A29" t="s">
        <v>22</v>
      </c>
      <c r="B29">
        <v>64</v>
      </c>
    </row>
    <row r="30" spans="1:22" ht="14.4" x14ac:dyDescent="0.3">
      <c r="A30" t="s">
        <v>23</v>
      </c>
      <c r="B30">
        <v>80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EFB24-97E2-4E48-B3B8-CDD0B98B2E5A}">
  <dimension ref="A1:AF60"/>
  <sheetViews>
    <sheetView zoomScale="101" zoomScaleNormal="55" workbookViewId="0">
      <selection activeCell="Z8" sqref="Z8"/>
    </sheetView>
  </sheetViews>
  <sheetFormatPr baseColWidth="10" defaultColWidth="11.44140625" defaultRowHeight="14.4" x14ac:dyDescent="0.3"/>
  <cols>
    <col min="13" max="13" width="16.44140625" customWidth="1"/>
    <col min="21" max="21" width="4.44140625" customWidth="1"/>
    <col min="22" max="22" width="4.109375" customWidth="1"/>
    <col min="23" max="23" width="15.6640625" bestFit="1" customWidth="1"/>
    <col min="31" max="31" width="8.88671875" customWidth="1"/>
    <col min="32" max="32" width="18.33203125" bestFit="1" customWidth="1"/>
  </cols>
  <sheetData>
    <row r="1" spans="1:32" ht="15" thickBot="1" x14ac:dyDescent="0.35">
      <c r="A1" s="2" t="s">
        <v>10</v>
      </c>
      <c r="B1" s="2" t="s">
        <v>11</v>
      </c>
      <c r="C1" s="2" t="s">
        <v>12</v>
      </c>
      <c r="D1" t="s">
        <v>13</v>
      </c>
      <c r="E1" t="s">
        <v>14</v>
      </c>
      <c r="F1" t="s">
        <v>16</v>
      </c>
      <c r="G1" t="s">
        <v>15</v>
      </c>
      <c r="H1" t="s">
        <v>24</v>
      </c>
      <c r="I1" t="s">
        <v>25</v>
      </c>
      <c r="J1" t="s">
        <v>26</v>
      </c>
      <c r="K1" t="s">
        <v>15</v>
      </c>
      <c r="M1" t="s">
        <v>0</v>
      </c>
      <c r="N1" t="s">
        <v>2</v>
      </c>
      <c r="O1" t="s">
        <v>1</v>
      </c>
      <c r="P1" t="s">
        <v>3</v>
      </c>
      <c r="Q1" t="s">
        <v>5</v>
      </c>
      <c r="R1" t="s">
        <v>7</v>
      </c>
      <c r="S1" t="s">
        <v>8</v>
      </c>
      <c r="T1" t="s">
        <v>9</v>
      </c>
      <c r="W1" t="s">
        <v>0</v>
      </c>
      <c r="X1" t="s">
        <v>1</v>
      </c>
      <c r="Y1" t="s">
        <v>2</v>
      </c>
      <c r="Z1" t="s">
        <v>3</v>
      </c>
      <c r="AA1" t="s">
        <v>5</v>
      </c>
      <c r="AB1" t="s">
        <v>7</v>
      </c>
      <c r="AC1" t="s">
        <v>8</v>
      </c>
      <c r="AD1" t="s">
        <v>9</v>
      </c>
      <c r="AE1" t="s">
        <v>27</v>
      </c>
      <c r="AF1" t="s">
        <v>28</v>
      </c>
    </row>
    <row r="2" spans="1:32" ht="15" thickBot="1" x14ac:dyDescent="0.35">
      <c r="A2" s="4">
        <v>0.4375</v>
      </c>
      <c r="B2" s="2">
        <v>115.09</v>
      </c>
      <c r="C2" s="2">
        <v>52.37</v>
      </c>
      <c r="D2">
        <f>B2-$B$25</f>
        <v>125.09</v>
      </c>
      <c r="E2">
        <f>C2+$B$26</f>
        <v>72.37</v>
      </c>
      <c r="F2">
        <f>(B2-180)/$B$29*54000+54000</f>
        <v>-767.8125</v>
      </c>
      <c r="G2">
        <f>IF(D2&lt;180,(90-E2)/$B$30*53000+53000+(1-COS($B$25*PI()/90))*F2,(E2-90)/$B$30*53000+53000+(1-COS($B$25*PI()/90))*F2)</f>
        <v>64633.570240397181</v>
      </c>
      <c r="H2">
        <f>SIN((90-E2)*PI()/180)*COS(D2*PI()/180)</f>
        <v>-0.17410797992101601</v>
      </c>
      <c r="I2">
        <f>SIN((90-E2)*PI()/180)*SIN(D2*PI()/90)</f>
        <v>-0.28492773083878442</v>
      </c>
      <c r="J2">
        <f>I2*4.2*53000+66000</f>
        <v>2575.0871152865875</v>
      </c>
      <c r="K2">
        <f>-H2*54000+50000</f>
        <v>59401.830915734863</v>
      </c>
      <c r="L2">
        <v>0</v>
      </c>
      <c r="M2" s="1">
        <v>45914.438217592593</v>
      </c>
      <c r="N2">
        <v>62480</v>
      </c>
      <c r="O2">
        <v>100</v>
      </c>
      <c r="P2">
        <v>595254</v>
      </c>
      <c r="Q2">
        <v>7411061</v>
      </c>
      <c r="R2">
        <v>0.86851724696813604</v>
      </c>
      <c r="S2">
        <v>0.40165672813407999</v>
      </c>
      <c r="T2">
        <v>0.67717989407648005</v>
      </c>
      <c r="W2" s="1">
        <v>45915.487002314818</v>
      </c>
      <c r="X2">
        <v>58000</v>
      </c>
      <c r="Y2">
        <v>24000</v>
      </c>
      <c r="Z2">
        <v>1195876</v>
      </c>
      <c r="AA2">
        <v>8388607</v>
      </c>
      <c r="AB2">
        <v>1</v>
      </c>
      <c r="AC2">
        <v>0.81962116195177703</v>
      </c>
      <c r="AD2">
        <v>1.49140001107096</v>
      </c>
      <c r="AE2" s="6">
        <f>Z2/6144</f>
        <v>194.64127604166666</v>
      </c>
      <c r="AF2" s="6">
        <f>AA2/8192</f>
        <v>1023.9998779296875</v>
      </c>
    </row>
    <row r="3" spans="1:32" ht="15" thickBot="1" x14ac:dyDescent="0.35">
      <c r="A3" s="4">
        <v>0.44791666666666669</v>
      </c>
      <c r="B3" s="2">
        <v>118.65</v>
      </c>
      <c r="C3" s="2">
        <v>55.47</v>
      </c>
      <c r="D3">
        <f t="shared" ref="D3:D20" si="0">B3-$B$25</f>
        <v>128.65</v>
      </c>
      <c r="E3">
        <f t="shared" ref="E3:E20" si="1">C3+$B$26</f>
        <v>75.47</v>
      </c>
      <c r="F3">
        <f t="shared" ref="F3:F20" si="2">(B3-180)/$B$29*54000+54000</f>
        <v>2235.9375000000073</v>
      </c>
      <c r="G3">
        <f t="shared" ref="G3:G20" si="3">IF(D3&lt;180,(90-E3)/$B$30*53000+53000+(1-COS($B$25*PI()/90))*F3,(E3-90)/$B$30*53000+53000+(1-COS($B$25*PI()/90))*F3)</f>
        <v>62760.968530711507</v>
      </c>
      <c r="H3">
        <f t="shared" ref="H3:H20" si="4">SIN((90-E3)*PI()/180)*COS(D3*PI()/180)</f>
        <v>-0.15669425870562809</v>
      </c>
      <c r="I3">
        <f t="shared" ref="I3:I20" si="5">SIN((90-E3)*PI()/180)*SIN(D3*PI()/90)</f>
        <v>-0.24474882843158988</v>
      </c>
      <c r="J3">
        <f t="shared" ref="J3:J20" si="6">I3*4.2*53000+66000</f>
        <v>11518.910791128095</v>
      </c>
      <c r="K3">
        <f t="shared" ref="K3:K20" si="7">-H3*54000+50000</f>
        <v>58461.489970103918</v>
      </c>
      <c r="L3">
        <v>201</v>
      </c>
      <c r="M3" s="1">
        <v>45914.442893518521</v>
      </c>
      <c r="N3">
        <v>59480</v>
      </c>
      <c r="O3">
        <v>2700</v>
      </c>
      <c r="P3">
        <v>692931</v>
      </c>
      <c r="Q3">
        <v>7486160</v>
      </c>
      <c r="R3">
        <v>0.87861827880698595</v>
      </c>
      <c r="S3">
        <v>0.46891534573698901</v>
      </c>
      <c r="T3">
        <v>0.79544514615786399</v>
      </c>
      <c r="W3" s="1">
        <v>45915.489664351851</v>
      </c>
      <c r="X3">
        <v>59491</v>
      </c>
      <c r="Y3">
        <v>29862</v>
      </c>
      <c r="Z3">
        <v>778319</v>
      </c>
      <c r="AA3">
        <v>5914959</v>
      </c>
      <c r="AB3">
        <v>0.67191591894453795</v>
      </c>
      <c r="AC3">
        <v>0.53067497610896897</v>
      </c>
      <c r="AD3">
        <v>1.03273582319067</v>
      </c>
      <c r="AE3" s="6">
        <f t="shared" ref="AE3:AE20" si="8">Z3/6144</f>
        <v>126.67952473958333</v>
      </c>
      <c r="AF3" s="6">
        <f t="shared" ref="AF3:AF20" si="9">AA3/8192</f>
        <v>722.0408935546875</v>
      </c>
    </row>
    <row r="4" spans="1:32" ht="15" thickBot="1" x14ac:dyDescent="0.35">
      <c r="A4" s="4">
        <v>0.45833333333333331</v>
      </c>
      <c r="B4" s="2">
        <v>122.79</v>
      </c>
      <c r="C4" s="2">
        <v>58.46</v>
      </c>
      <c r="D4">
        <f t="shared" si="0"/>
        <v>132.79000000000002</v>
      </c>
      <c r="E4">
        <f t="shared" si="1"/>
        <v>78.460000000000008</v>
      </c>
      <c r="F4">
        <f t="shared" si="2"/>
        <v>5729.0625000000073</v>
      </c>
      <c r="G4">
        <f t="shared" si="3"/>
        <v>60990.754744728722</v>
      </c>
      <c r="H4">
        <f t="shared" si="4"/>
        <v>-0.13589797261416531</v>
      </c>
      <c r="I4">
        <f t="shared" si="5"/>
        <v>-0.19945702991633374</v>
      </c>
      <c r="J4">
        <f t="shared" si="6"/>
        <v>21600.865140624104</v>
      </c>
      <c r="K4">
        <f t="shared" si="7"/>
        <v>57338.490521164924</v>
      </c>
      <c r="L4">
        <v>402</v>
      </c>
      <c r="M4" s="1">
        <v>45914.468263888892</v>
      </c>
      <c r="N4">
        <v>57680</v>
      </c>
      <c r="O4">
        <v>15840</v>
      </c>
      <c r="P4">
        <v>790590</v>
      </c>
      <c r="Q4">
        <v>8388607</v>
      </c>
      <c r="R4">
        <v>1</v>
      </c>
      <c r="S4">
        <v>0.53616156886507904</v>
      </c>
      <c r="T4">
        <v>0.82363079679294204</v>
      </c>
      <c r="W4" s="1">
        <v>45915.492349537039</v>
      </c>
      <c r="X4">
        <v>58549</v>
      </c>
      <c r="Y4">
        <v>28920</v>
      </c>
      <c r="Z4">
        <v>1382324</v>
      </c>
      <c r="AA4">
        <v>8388607</v>
      </c>
      <c r="AB4">
        <v>1</v>
      </c>
      <c r="AC4">
        <v>0.94864172311592998</v>
      </c>
      <c r="AD4">
        <v>1.8485628419522899</v>
      </c>
      <c r="AE4" s="6">
        <f t="shared" si="8"/>
        <v>224.98763020833334</v>
      </c>
      <c r="AF4" s="6">
        <f t="shared" si="9"/>
        <v>1023.9998779296875</v>
      </c>
    </row>
    <row r="5" spans="1:32" ht="15" thickBot="1" x14ac:dyDescent="0.35">
      <c r="A5" s="4">
        <v>0.46875</v>
      </c>
      <c r="B5" s="2">
        <v>127.65</v>
      </c>
      <c r="C5" s="2">
        <v>61.3</v>
      </c>
      <c r="D5">
        <f t="shared" si="0"/>
        <v>137.65</v>
      </c>
      <c r="E5">
        <f t="shared" si="1"/>
        <v>81.3</v>
      </c>
      <c r="F5">
        <f t="shared" si="2"/>
        <v>9829.6875000000073</v>
      </c>
      <c r="G5">
        <f t="shared" si="3"/>
        <v>59356.552691618519</v>
      </c>
      <c r="H5">
        <f t="shared" si="4"/>
        <v>-0.11178832588874867</v>
      </c>
      <c r="I5">
        <f t="shared" si="5"/>
        <v>-0.15061413458781475</v>
      </c>
      <c r="J5">
        <f t="shared" si="6"/>
        <v>32473.293640752432</v>
      </c>
      <c r="K5">
        <f t="shared" si="7"/>
        <v>56036.569597992428</v>
      </c>
      <c r="L5">
        <v>603</v>
      </c>
      <c r="M5" s="1">
        <v>45914.491249999999</v>
      </c>
      <c r="N5">
        <v>58000</v>
      </c>
      <c r="O5">
        <v>24000</v>
      </c>
      <c r="P5">
        <v>1195876</v>
      </c>
      <c r="Q5">
        <v>7277364</v>
      </c>
      <c r="R5">
        <v>0.85053461532512298</v>
      </c>
      <c r="S5">
        <v>0.47151818544888602</v>
      </c>
      <c r="T5">
        <v>0.82097306811676396</v>
      </c>
      <c r="W5" s="1">
        <v>45915.495034722226</v>
      </c>
      <c r="X5">
        <v>59177</v>
      </c>
      <c r="Y5">
        <v>29862</v>
      </c>
      <c r="Z5">
        <v>1281571</v>
      </c>
      <c r="AA5">
        <v>8388607</v>
      </c>
      <c r="AB5">
        <v>1</v>
      </c>
      <c r="AC5">
        <v>0.87892143328191796</v>
      </c>
      <c r="AD5">
        <v>1.6514243191642599</v>
      </c>
      <c r="AE5" s="6">
        <f t="shared" si="8"/>
        <v>208.58902994791666</v>
      </c>
      <c r="AF5" s="6">
        <f t="shared" si="9"/>
        <v>1023.9998779296875</v>
      </c>
    </row>
    <row r="6" spans="1:32" ht="15" thickBot="1" x14ac:dyDescent="0.35">
      <c r="A6" s="4">
        <v>0.47916666666666669</v>
      </c>
      <c r="B6" s="2">
        <v>133.43</v>
      </c>
      <c r="C6" s="2">
        <v>63.95</v>
      </c>
      <c r="D6">
        <f t="shared" si="0"/>
        <v>143.43</v>
      </c>
      <c r="E6">
        <f t="shared" si="1"/>
        <v>83.95</v>
      </c>
      <c r="F6">
        <f t="shared" si="2"/>
        <v>14706.562500000007</v>
      </c>
      <c r="G6">
        <f t="shared" si="3"/>
        <v>57895.039241623243</v>
      </c>
      <c r="H6">
        <f t="shared" si="4"/>
        <v>-8.4646888723141536E-2</v>
      </c>
      <c r="I6">
        <f t="shared" si="5"/>
        <v>-0.10086598409902411</v>
      </c>
      <c r="J6">
        <f t="shared" si="6"/>
        <v>43547.231939557227</v>
      </c>
      <c r="K6">
        <f t="shared" si="7"/>
        <v>54570.931991049642</v>
      </c>
      <c r="L6">
        <v>805</v>
      </c>
      <c r="M6" s="1">
        <v>45914.508773148147</v>
      </c>
      <c r="N6">
        <v>54745</v>
      </c>
      <c r="O6">
        <v>41003</v>
      </c>
      <c r="P6">
        <v>1434247</v>
      </c>
      <c r="Q6">
        <v>5280398</v>
      </c>
      <c r="R6">
        <v>0.58193693563431803</v>
      </c>
      <c r="S6">
        <v>0.44229270240865898</v>
      </c>
      <c r="T6">
        <v>0.88120187559147201</v>
      </c>
      <c r="W6" s="1">
        <v>45915.497719907406</v>
      </c>
      <c r="X6">
        <v>58235</v>
      </c>
      <c r="Y6">
        <v>32688</v>
      </c>
      <c r="Z6">
        <v>1407117</v>
      </c>
      <c r="AA6">
        <v>8388607</v>
      </c>
      <c r="AB6">
        <v>1</v>
      </c>
      <c r="AC6">
        <v>0.96579828565852999</v>
      </c>
      <c r="AD6">
        <v>1.8985646142394801</v>
      </c>
      <c r="AE6" s="6">
        <f t="shared" si="8"/>
        <v>229.02294921875</v>
      </c>
      <c r="AF6" s="6">
        <f t="shared" si="9"/>
        <v>1023.9998779296875</v>
      </c>
    </row>
    <row r="7" spans="1:32" ht="15" thickBot="1" x14ac:dyDescent="0.35">
      <c r="A7" s="4">
        <v>0.48958333333333331</v>
      </c>
      <c r="B7" s="2">
        <v>140.31</v>
      </c>
      <c r="C7" s="2">
        <v>66.33</v>
      </c>
      <c r="D7">
        <f t="shared" si="0"/>
        <v>150.31</v>
      </c>
      <c r="E7">
        <f t="shared" si="1"/>
        <v>86.33</v>
      </c>
      <c r="F7">
        <f t="shared" si="2"/>
        <v>20511.5625</v>
      </c>
      <c r="G7">
        <f t="shared" si="3"/>
        <v>56668.373577961043</v>
      </c>
      <c r="H7">
        <f t="shared" si="4"/>
        <v>-5.5606456920563062E-2</v>
      </c>
      <c r="I7">
        <f t="shared" si="5"/>
        <v>-5.5084540953591561E-2</v>
      </c>
      <c r="J7">
        <f t="shared" si="6"/>
        <v>53738.181183730514</v>
      </c>
      <c r="K7">
        <f t="shared" si="7"/>
        <v>53002.748673710405</v>
      </c>
      <c r="L7">
        <v>1006</v>
      </c>
      <c r="M7" s="1">
        <v>45914.515023148146</v>
      </c>
      <c r="N7">
        <v>54880</v>
      </c>
      <c r="O7">
        <v>42260</v>
      </c>
      <c r="P7">
        <v>1265771</v>
      </c>
      <c r="Q7">
        <v>8388607</v>
      </c>
      <c r="R7">
        <v>1</v>
      </c>
      <c r="S7">
        <v>0.86336262101827499</v>
      </c>
      <c r="T7">
        <v>1.6087576363898199</v>
      </c>
      <c r="W7" s="1">
        <v>45915.500405092593</v>
      </c>
      <c r="X7">
        <v>58552</v>
      </c>
      <c r="Y7">
        <v>30771</v>
      </c>
      <c r="Z7">
        <v>978213</v>
      </c>
      <c r="AA7">
        <v>8388607</v>
      </c>
      <c r="AB7">
        <v>1</v>
      </c>
      <c r="AC7">
        <v>0.66900006435527404</v>
      </c>
      <c r="AD7">
        <v>1.11656115046263</v>
      </c>
      <c r="AE7" s="6">
        <f t="shared" si="8"/>
        <v>159.21435546875</v>
      </c>
      <c r="AF7" s="6">
        <f t="shared" si="9"/>
        <v>1023.9998779296875</v>
      </c>
    </row>
    <row r="8" spans="1:32" ht="15" thickBot="1" x14ac:dyDescent="0.35">
      <c r="A8" s="4">
        <v>0.5</v>
      </c>
      <c r="B8" s="2">
        <v>148.5</v>
      </c>
      <c r="C8" s="2">
        <v>68.349999999999994</v>
      </c>
      <c r="D8">
        <f t="shared" si="0"/>
        <v>158.5</v>
      </c>
      <c r="E8">
        <f t="shared" si="1"/>
        <v>88.35</v>
      </c>
      <c r="F8">
        <f t="shared" si="2"/>
        <v>27421.875</v>
      </c>
      <c r="G8">
        <f t="shared" si="3"/>
        <v>55746.866414386415</v>
      </c>
      <c r="H8">
        <f t="shared" si="4"/>
        <v>-2.6790399135070045E-2</v>
      </c>
      <c r="I8">
        <f t="shared" si="5"/>
        <v>-1.963742829487344E-2</v>
      </c>
      <c r="J8">
        <f t="shared" si="6"/>
        <v>61628.708461561175</v>
      </c>
      <c r="K8">
        <f t="shared" si="7"/>
        <v>51446.681553293784</v>
      </c>
      <c r="L8">
        <v>1207</v>
      </c>
      <c r="M8" s="1">
        <v>45914.523148148146</v>
      </c>
      <c r="N8">
        <v>55800</v>
      </c>
      <c r="O8">
        <v>47100</v>
      </c>
      <c r="P8">
        <v>543354</v>
      </c>
      <c r="Q8">
        <v>5101685</v>
      </c>
      <c r="R8">
        <v>0.55789952231301898</v>
      </c>
      <c r="S8">
        <v>0.36591932574056901</v>
      </c>
      <c r="T8">
        <v>0.74646392400692696</v>
      </c>
      <c r="W8" s="1">
        <v>45915.503622685188</v>
      </c>
      <c r="X8">
        <v>59186</v>
      </c>
      <c r="Y8">
        <v>36272</v>
      </c>
      <c r="Z8">
        <v>1413368</v>
      </c>
      <c r="AA8">
        <v>8388607</v>
      </c>
      <c r="AB8">
        <v>1</v>
      </c>
      <c r="AC8">
        <v>0.97012392888257704</v>
      </c>
      <c r="AD8">
        <v>1.9112643662731399</v>
      </c>
      <c r="AE8" s="6">
        <f>Z8/6144</f>
        <v>230.04036458333334</v>
      </c>
      <c r="AF8" s="6">
        <f t="shared" si="9"/>
        <v>1023.9998779296875</v>
      </c>
    </row>
    <row r="9" spans="1:32" ht="15" thickBot="1" x14ac:dyDescent="0.35">
      <c r="A9" s="4">
        <v>0.51041666666666663</v>
      </c>
      <c r="B9" s="2">
        <v>158.07</v>
      </c>
      <c r="C9" s="2">
        <v>69.92</v>
      </c>
      <c r="D9">
        <f t="shared" si="0"/>
        <v>168.07</v>
      </c>
      <c r="E9">
        <f t="shared" si="1"/>
        <v>89.92</v>
      </c>
      <c r="F9">
        <f t="shared" si="2"/>
        <v>35496.562499999993</v>
      </c>
      <c r="G9">
        <f t="shared" si="3"/>
        <v>55193.704655484202</v>
      </c>
      <c r="H9">
        <f t="shared" si="4"/>
        <v>-1.3661049007426928E-3</v>
      </c>
      <c r="I9">
        <f t="shared" si="5"/>
        <v>-5.6479285620927551E-4</v>
      </c>
      <c r="J9">
        <f t="shared" si="6"/>
        <v>65874.277110207811</v>
      </c>
      <c r="K9">
        <f t="shared" si="7"/>
        <v>50073.769664640102</v>
      </c>
      <c r="L9">
        <v>1408</v>
      </c>
      <c r="M9" s="1">
        <v>45914.533912037034</v>
      </c>
      <c r="N9">
        <v>53900</v>
      </c>
      <c r="O9">
        <v>54880</v>
      </c>
      <c r="P9">
        <v>1135593</v>
      </c>
      <c r="Q9">
        <v>8388607</v>
      </c>
      <c r="R9">
        <v>1</v>
      </c>
      <c r="S9">
        <v>0.77372440196658998</v>
      </c>
      <c r="T9">
        <v>1.3723738521651401</v>
      </c>
      <c r="W9" s="1">
        <v>45915.506956018522</v>
      </c>
      <c r="X9">
        <v>59195</v>
      </c>
      <c r="Y9">
        <v>36734</v>
      </c>
      <c r="Z9">
        <v>359521</v>
      </c>
      <c r="AA9">
        <v>3891330</v>
      </c>
      <c r="AB9">
        <v>0.40351861226946401</v>
      </c>
      <c r="AC9">
        <v>0.240870027949564</v>
      </c>
      <c r="AD9">
        <v>0.53957974013557897</v>
      </c>
      <c r="AE9" s="6">
        <f t="shared" si="8"/>
        <v>58.515787760416664</v>
      </c>
      <c r="AF9" s="6">
        <f t="shared" si="9"/>
        <v>475.015869140625</v>
      </c>
    </row>
    <row r="10" spans="1:32" ht="15" thickBot="1" x14ac:dyDescent="0.35">
      <c r="A10" s="4">
        <v>0.52083333333333337</v>
      </c>
      <c r="B10" s="2">
        <v>168.86</v>
      </c>
      <c r="C10" s="2">
        <v>70.91</v>
      </c>
      <c r="D10">
        <f t="shared" si="0"/>
        <v>178.86</v>
      </c>
      <c r="E10">
        <f t="shared" si="1"/>
        <v>90.91</v>
      </c>
      <c r="F10">
        <f t="shared" si="2"/>
        <v>44600.625000000015</v>
      </c>
      <c r="G10">
        <f t="shared" si="3"/>
        <v>55086.871805060495</v>
      </c>
      <c r="H10">
        <f t="shared" si="4"/>
        <v>1.5878684913442877E-2</v>
      </c>
      <c r="I10">
        <f t="shared" si="5"/>
        <v>6.3182686844164351E-4</v>
      </c>
      <c r="J10">
        <f t="shared" si="6"/>
        <v>66140.644660915103</v>
      </c>
      <c r="K10">
        <f t="shared" si="7"/>
        <v>49142.551014674085</v>
      </c>
      <c r="L10">
        <v>1610</v>
      </c>
      <c r="M10" s="1">
        <v>45914.549699074072</v>
      </c>
      <c r="N10">
        <v>51839</v>
      </c>
      <c r="O10">
        <v>65588</v>
      </c>
      <c r="P10">
        <v>1048843</v>
      </c>
      <c r="Q10">
        <v>8388607</v>
      </c>
      <c r="R10">
        <v>1</v>
      </c>
      <c r="S10">
        <v>0.71398991916048005</v>
      </c>
      <c r="T10">
        <v>1.22377152382327</v>
      </c>
      <c r="W10" s="1">
        <v>45915.509641203702</v>
      </c>
      <c r="X10">
        <v>54745</v>
      </c>
      <c r="Y10">
        <v>41003</v>
      </c>
      <c r="Z10">
        <v>1434247</v>
      </c>
      <c r="AA10">
        <v>8388607</v>
      </c>
      <c r="AB10">
        <v>1</v>
      </c>
      <c r="AC10">
        <v>0.984572033965745</v>
      </c>
      <c r="AD10">
        <v>1.9539541240331799</v>
      </c>
      <c r="AE10" s="6">
        <f t="shared" si="8"/>
        <v>233.43863932291666</v>
      </c>
      <c r="AF10" s="6">
        <f t="shared" si="9"/>
        <v>1023.9998779296875</v>
      </c>
    </row>
    <row r="11" spans="1:32" ht="15" thickBot="1" x14ac:dyDescent="0.35">
      <c r="A11" s="4">
        <v>0.53125</v>
      </c>
      <c r="B11" s="2">
        <v>180.37</v>
      </c>
      <c r="C11" s="2">
        <v>71.23</v>
      </c>
      <c r="D11">
        <f t="shared" si="0"/>
        <v>190.37</v>
      </c>
      <c r="E11">
        <f t="shared" si="1"/>
        <v>91.23</v>
      </c>
      <c r="F11">
        <f t="shared" si="2"/>
        <v>54312.187500000007</v>
      </c>
      <c r="G11">
        <f t="shared" si="3"/>
        <v>57090.300687509342</v>
      </c>
      <c r="H11">
        <f t="shared" si="4"/>
        <v>2.1115273804669901E-2</v>
      </c>
      <c r="I11">
        <f t="shared" si="5"/>
        <v>-7.6016727162585345E-3</v>
      </c>
      <c r="J11">
        <f t="shared" si="6"/>
        <v>64307.867653360852</v>
      </c>
      <c r="K11">
        <f t="shared" si="7"/>
        <v>48859.775214547823</v>
      </c>
      <c r="L11">
        <v>1811</v>
      </c>
      <c r="M11" s="1">
        <v>45914.567731481482</v>
      </c>
      <c r="N11">
        <v>50221</v>
      </c>
      <c r="O11">
        <v>81594</v>
      </c>
      <c r="P11">
        <v>1116247</v>
      </c>
      <c r="Q11">
        <v>7649557</v>
      </c>
      <c r="R11">
        <v>0.90059564600724795</v>
      </c>
      <c r="S11">
        <v>0.76040309586437604</v>
      </c>
      <c r="T11">
        <v>1.4281390924645401</v>
      </c>
      <c r="W11" s="1">
        <v>45915.512326388889</v>
      </c>
      <c r="X11">
        <v>55059</v>
      </c>
      <c r="Y11">
        <v>40689</v>
      </c>
      <c r="Z11">
        <v>1196096</v>
      </c>
      <c r="AA11">
        <v>8388607</v>
      </c>
      <c r="AB11">
        <v>1</v>
      </c>
      <c r="AC11">
        <v>0.81977340023513801</v>
      </c>
      <c r="AD11">
        <v>1.4918018279682199</v>
      </c>
      <c r="AE11" s="6">
        <f t="shared" si="8"/>
        <v>194.67708333333334</v>
      </c>
      <c r="AF11" s="6">
        <f t="shared" si="9"/>
        <v>1023.9998779296875</v>
      </c>
    </row>
    <row r="12" spans="1:32" ht="15" thickBot="1" x14ac:dyDescent="0.35">
      <c r="A12" s="4">
        <v>0.54166666666666663</v>
      </c>
      <c r="B12" s="2">
        <v>191.86</v>
      </c>
      <c r="C12" s="2">
        <v>70.86</v>
      </c>
      <c r="D12">
        <f t="shared" si="0"/>
        <v>201.86</v>
      </c>
      <c r="E12">
        <f t="shared" si="1"/>
        <v>90.86</v>
      </c>
      <c r="F12">
        <f t="shared" si="2"/>
        <v>64006.875000000015</v>
      </c>
      <c r="G12">
        <f t="shared" si="3"/>
        <v>57429.83688293396</v>
      </c>
      <c r="H12">
        <f t="shared" si="4"/>
        <v>1.3930047902229854E-2</v>
      </c>
      <c r="I12">
        <f t="shared" si="5"/>
        <v>-1.03734263955344E-2</v>
      </c>
      <c r="J12">
        <f t="shared" si="6"/>
        <v>63690.875284354042</v>
      </c>
      <c r="K12">
        <f t="shared" si="7"/>
        <v>49247.777413279589</v>
      </c>
      <c r="L12">
        <v>2012</v>
      </c>
      <c r="M12" s="1">
        <v>45914.572384259256</v>
      </c>
      <c r="N12">
        <v>49107</v>
      </c>
      <c r="O12">
        <v>84592</v>
      </c>
      <c r="P12">
        <v>939945</v>
      </c>
      <c r="Q12">
        <v>6848956</v>
      </c>
      <c r="R12">
        <v>0.79291250520358003</v>
      </c>
      <c r="S12">
        <v>0.63900472367206895</v>
      </c>
      <c r="T12">
        <v>1.21153402484265</v>
      </c>
      <c r="W12" s="1">
        <v>45915.51635416667</v>
      </c>
      <c r="X12">
        <v>52218</v>
      </c>
      <c r="Y12">
        <v>44007</v>
      </c>
      <c r="Z12">
        <v>29707</v>
      </c>
      <c r="AA12">
        <v>1994339</v>
      </c>
      <c r="AB12">
        <v>0.151917515829922</v>
      </c>
      <c r="AC12">
        <v>1.26413134565494E-2</v>
      </c>
      <c r="AD12">
        <v>0.141639700476443</v>
      </c>
      <c r="AE12" s="6">
        <f t="shared" si="8"/>
        <v>4.835123697916667</v>
      </c>
      <c r="AF12" s="6">
        <f t="shared" si="9"/>
        <v>243.4495849609375</v>
      </c>
    </row>
    <row r="13" spans="1:32" ht="15" thickBot="1" x14ac:dyDescent="0.35">
      <c r="A13" s="4">
        <v>0.55208333333333337</v>
      </c>
      <c r="B13" s="2">
        <v>202.57</v>
      </c>
      <c r="C13" s="2">
        <v>69.819999999999993</v>
      </c>
      <c r="D13">
        <f t="shared" si="0"/>
        <v>212.57</v>
      </c>
      <c r="E13">
        <f t="shared" si="1"/>
        <v>89.82</v>
      </c>
      <c r="F13">
        <f t="shared" si="2"/>
        <v>73043.4375</v>
      </c>
      <c r="G13">
        <f t="shared" si="3"/>
        <v>57285.808284413288</v>
      </c>
      <c r="H13">
        <f t="shared" si="4"/>
        <v>-2.6475237860117762E-3</v>
      </c>
      <c r="I13">
        <f t="shared" si="5"/>
        <v>2.8504808632964932E-3</v>
      </c>
      <c r="J13">
        <f t="shared" si="6"/>
        <v>66634.517040169798</v>
      </c>
      <c r="K13">
        <f t="shared" si="7"/>
        <v>50142.966284444636</v>
      </c>
      <c r="L13">
        <v>2214</v>
      </c>
      <c r="M13" s="1">
        <v>45914.577060185184</v>
      </c>
      <c r="N13">
        <v>49764</v>
      </c>
      <c r="O13">
        <v>85098</v>
      </c>
      <c r="P13">
        <v>801002</v>
      </c>
      <c r="Q13">
        <v>6616658</v>
      </c>
      <c r="R13">
        <v>0.76166775501914297</v>
      </c>
      <c r="S13">
        <v>0.54333108396568097</v>
      </c>
      <c r="T13">
        <v>1.02006973675224</v>
      </c>
      <c r="W13" s="1">
        <v>45915.520567129628</v>
      </c>
      <c r="X13">
        <v>50409</v>
      </c>
      <c r="Y13">
        <v>48741</v>
      </c>
      <c r="Z13">
        <v>264559</v>
      </c>
      <c r="AA13">
        <v>3826912</v>
      </c>
      <c r="AB13">
        <v>0.39497474493933799</v>
      </c>
      <c r="AC13">
        <v>0.17515706492893501</v>
      </c>
      <c r="AD13">
        <v>0.44480675812289799</v>
      </c>
      <c r="AE13" s="6">
        <f t="shared" si="8"/>
        <v>43.059733072916664</v>
      </c>
      <c r="AF13" s="6">
        <f t="shared" si="9"/>
        <v>467.15234375</v>
      </c>
    </row>
    <row r="14" spans="1:32" ht="15" thickBot="1" x14ac:dyDescent="0.35">
      <c r="A14" s="4">
        <v>0.5625</v>
      </c>
      <c r="B14" s="2">
        <v>212.03</v>
      </c>
      <c r="C14" s="2">
        <v>68.209999999999994</v>
      </c>
      <c r="D14">
        <f t="shared" si="0"/>
        <v>222.03</v>
      </c>
      <c r="E14">
        <f t="shared" si="1"/>
        <v>88.21</v>
      </c>
      <c r="F14">
        <f t="shared" si="2"/>
        <v>81025.3125</v>
      </c>
      <c r="G14">
        <f t="shared" si="3"/>
        <v>56700.549246877767</v>
      </c>
      <c r="H14">
        <f t="shared" si="4"/>
        <v>-2.3202156469135905E-2</v>
      </c>
      <c r="I14">
        <f t="shared" si="5"/>
        <v>3.1068598166132583E-2</v>
      </c>
      <c r="J14">
        <f t="shared" si="6"/>
        <v>72915.869951781118</v>
      </c>
      <c r="K14">
        <f t="shared" si="7"/>
        <v>51252.916449333337</v>
      </c>
      <c r="L14">
        <v>2415</v>
      </c>
      <c r="M14" s="1">
        <v>45914.581712962965</v>
      </c>
      <c r="N14">
        <v>49607</v>
      </c>
      <c r="O14">
        <v>88866</v>
      </c>
      <c r="P14">
        <v>718931</v>
      </c>
      <c r="Q14">
        <v>6362917</v>
      </c>
      <c r="R14">
        <v>0.72753885956352404</v>
      </c>
      <c r="S14">
        <v>0.48681847603046202</v>
      </c>
      <c r="T14">
        <v>0.922036772023615</v>
      </c>
      <c r="W14" s="1">
        <v>45915.527696759258</v>
      </c>
      <c r="X14">
        <v>55650</v>
      </c>
      <c r="Y14">
        <v>53750</v>
      </c>
      <c r="Z14">
        <v>1240784</v>
      </c>
      <c r="AA14">
        <v>8388607</v>
      </c>
      <c r="AB14">
        <v>1</v>
      </c>
      <c r="AC14">
        <v>0.85069714753896397</v>
      </c>
      <c r="AD14">
        <v>1.5743827843698901</v>
      </c>
      <c r="AE14" s="6">
        <f t="shared" si="8"/>
        <v>201.95052083333334</v>
      </c>
      <c r="AF14" s="6">
        <f t="shared" si="9"/>
        <v>1023.9998779296875</v>
      </c>
    </row>
    <row r="15" spans="1:32" ht="15" thickBot="1" x14ac:dyDescent="0.35">
      <c r="A15" s="4">
        <v>0.57291666666666663</v>
      </c>
      <c r="B15" s="2">
        <v>220.12</v>
      </c>
      <c r="C15" s="2">
        <v>66.16</v>
      </c>
      <c r="D15">
        <f t="shared" si="0"/>
        <v>230.12</v>
      </c>
      <c r="E15">
        <f t="shared" si="1"/>
        <v>86.16</v>
      </c>
      <c r="F15">
        <f t="shared" si="2"/>
        <v>87851.25</v>
      </c>
      <c r="G15">
        <f t="shared" si="3"/>
        <v>55754.07864818196</v>
      </c>
      <c r="H15">
        <f t="shared" si="4"/>
        <v>-4.2940253662712979E-2</v>
      </c>
      <c r="I15">
        <f t="shared" si="5"/>
        <v>6.5903757772451901E-2</v>
      </c>
      <c r="J15">
        <f t="shared" si="6"/>
        <v>80670.176480147798</v>
      </c>
      <c r="K15">
        <f t="shared" si="7"/>
        <v>52318.773697786499</v>
      </c>
      <c r="L15">
        <v>2616</v>
      </c>
      <c r="M15" s="1">
        <v>45914.590787037036</v>
      </c>
      <c r="N15">
        <v>49800</v>
      </c>
      <c r="O15">
        <v>92772</v>
      </c>
      <c r="P15">
        <v>678921</v>
      </c>
      <c r="Q15">
        <v>7153602</v>
      </c>
      <c r="R15">
        <v>0.83388826980201802</v>
      </c>
      <c r="S15">
        <v>0.45926831283654401</v>
      </c>
      <c r="T15">
        <v>0.808714319300885</v>
      </c>
      <c r="W15" s="1">
        <v>45915.532141203701</v>
      </c>
      <c r="X15">
        <v>52764</v>
      </c>
      <c r="Y15">
        <v>49342</v>
      </c>
      <c r="Z15">
        <v>37941</v>
      </c>
      <c r="AA15">
        <v>2678805</v>
      </c>
      <c r="AB15">
        <v>0.242699388846498</v>
      </c>
      <c r="AC15">
        <v>1.8339177207437801E-2</v>
      </c>
      <c r="AD15">
        <v>0.202471898128118</v>
      </c>
      <c r="AE15" s="6">
        <f t="shared" si="8"/>
        <v>6.17529296875</v>
      </c>
      <c r="AF15" s="6">
        <f t="shared" si="9"/>
        <v>327.0025634765625</v>
      </c>
    </row>
    <row r="16" spans="1:32" ht="15" thickBot="1" x14ac:dyDescent="0.35">
      <c r="A16" s="4">
        <v>0.58333333333333337</v>
      </c>
      <c r="B16" s="2">
        <v>226.91</v>
      </c>
      <c r="C16" s="2">
        <v>63.76</v>
      </c>
      <c r="D16">
        <f t="shared" si="0"/>
        <v>236.91</v>
      </c>
      <c r="E16">
        <f t="shared" si="1"/>
        <v>83.759999999999991</v>
      </c>
      <c r="F16">
        <f t="shared" si="2"/>
        <v>93580.3125</v>
      </c>
      <c r="G16">
        <f t="shared" si="3"/>
        <v>54509.583392910688</v>
      </c>
      <c r="H16">
        <f t="shared" si="4"/>
        <v>-5.9341773767130804E-2</v>
      </c>
      <c r="I16">
        <f t="shared" si="5"/>
        <v>9.9434739667990546E-2</v>
      </c>
      <c r="J16">
        <f t="shared" si="6"/>
        <v>88134.173050094701</v>
      </c>
      <c r="K16">
        <f t="shared" si="7"/>
        <v>53204.455783425066</v>
      </c>
      <c r="L16">
        <v>2817</v>
      </c>
      <c r="M16" s="1">
        <v>45914.600300925929</v>
      </c>
      <c r="N16">
        <v>50507</v>
      </c>
      <c r="O16">
        <v>100759</v>
      </c>
      <c r="P16">
        <v>730859</v>
      </c>
      <c r="Q16">
        <v>6426983</v>
      </c>
      <c r="R16">
        <v>0.73615592111943995</v>
      </c>
      <c r="S16">
        <v>0.49503188134356102</v>
      </c>
      <c r="T16">
        <v>0.93431882581033499</v>
      </c>
      <c r="W16" s="1">
        <v>45915.58797453704</v>
      </c>
      <c r="X16">
        <v>48680</v>
      </c>
      <c r="Y16">
        <v>86865</v>
      </c>
      <c r="Z16">
        <v>368990</v>
      </c>
      <c r="AA16">
        <v>8388607</v>
      </c>
      <c r="AB16">
        <v>1</v>
      </c>
      <c r="AC16">
        <v>0.24742250206386601</v>
      </c>
      <c r="AD16">
        <v>0.30864039659141002</v>
      </c>
      <c r="AE16" s="6">
        <f t="shared" si="8"/>
        <v>60.056966145833336</v>
      </c>
      <c r="AF16" s="6">
        <f t="shared" si="9"/>
        <v>1023.9998779296875</v>
      </c>
    </row>
    <row r="17" spans="1:32" ht="15" thickBot="1" x14ac:dyDescent="0.35">
      <c r="A17" s="4">
        <v>0.59375</v>
      </c>
      <c r="B17" s="2">
        <v>232.61</v>
      </c>
      <c r="C17" s="2">
        <v>61.09</v>
      </c>
      <c r="D17">
        <f t="shared" si="0"/>
        <v>242.61</v>
      </c>
      <c r="E17">
        <f t="shared" si="1"/>
        <v>81.09</v>
      </c>
      <c r="F17">
        <f t="shared" si="2"/>
        <v>98389.687500000015</v>
      </c>
      <c r="G17">
        <f t="shared" si="3"/>
        <v>53030.749194818469</v>
      </c>
      <c r="H17">
        <f t="shared" si="4"/>
        <v>-7.1253037699988628E-2</v>
      </c>
      <c r="I17">
        <f t="shared" si="5"/>
        <v>0.12653053037851267</v>
      </c>
      <c r="J17">
        <f t="shared" si="6"/>
        <v>94165.696062256931</v>
      </c>
      <c r="K17">
        <f t="shared" si="7"/>
        <v>53847.664035799389</v>
      </c>
      <c r="L17">
        <v>3019</v>
      </c>
      <c r="M17" s="1">
        <v>45914.60497685185</v>
      </c>
      <c r="N17">
        <v>48996</v>
      </c>
      <c r="O17">
        <v>101372</v>
      </c>
      <c r="P17">
        <v>759969</v>
      </c>
      <c r="Q17">
        <v>6843206</v>
      </c>
      <c r="R17">
        <v>0.79213911363946599</v>
      </c>
      <c r="S17">
        <v>0.51507650145290695</v>
      </c>
      <c r="T17">
        <v>0.94503504208382205</v>
      </c>
      <c r="W17" s="1">
        <v>45915.59065972222</v>
      </c>
      <c r="X17">
        <v>49604</v>
      </c>
      <c r="Y17">
        <v>90002</v>
      </c>
      <c r="Z17">
        <v>217853</v>
      </c>
      <c r="AA17">
        <v>4848287</v>
      </c>
      <c r="AB17">
        <v>0.53044142341906597</v>
      </c>
      <c r="AC17">
        <v>0.14283687737136999</v>
      </c>
      <c r="AD17">
        <v>0.41231257064879501</v>
      </c>
      <c r="AE17" s="6">
        <f t="shared" si="8"/>
        <v>35.457845052083336</v>
      </c>
      <c r="AF17" s="6">
        <f t="shared" si="9"/>
        <v>591.8319091796875</v>
      </c>
    </row>
    <row r="18" spans="1:32" ht="15" thickBot="1" x14ac:dyDescent="0.35">
      <c r="A18" s="4">
        <v>0.60416666666666663</v>
      </c>
      <c r="B18" s="2">
        <v>237.41</v>
      </c>
      <c r="C18" s="2">
        <v>58.24</v>
      </c>
      <c r="D18">
        <f t="shared" si="0"/>
        <v>247.41</v>
      </c>
      <c r="E18">
        <f t="shared" si="1"/>
        <v>78.240000000000009</v>
      </c>
      <c r="F18">
        <f t="shared" si="2"/>
        <v>102439.6875</v>
      </c>
      <c r="G18">
        <f t="shared" si="3"/>
        <v>51386.869080635544</v>
      </c>
      <c r="H18">
        <f t="shared" si="4"/>
        <v>-7.8291396350961301E-2</v>
      </c>
      <c r="I18">
        <f t="shared" si="5"/>
        <v>0.14456933419501097</v>
      </c>
      <c r="J18">
        <f t="shared" si="6"/>
        <v>98181.133791809436</v>
      </c>
      <c r="K18">
        <f t="shared" si="7"/>
        <v>54227.735402951912</v>
      </c>
      <c r="L18">
        <v>3220</v>
      </c>
      <c r="M18" s="1">
        <v>45914.609629629631</v>
      </c>
      <c r="N18">
        <v>48839</v>
      </c>
      <c r="O18">
        <v>102942</v>
      </c>
      <c r="P18">
        <v>784308</v>
      </c>
      <c r="Q18">
        <v>7026245</v>
      </c>
      <c r="R18">
        <v>0.81675838642274101</v>
      </c>
      <c r="S18">
        <v>0.53183589715340196</v>
      </c>
      <c r="T18">
        <v>0.96434944328522798</v>
      </c>
      <c r="W18" s="1">
        <v>45915.598993055559</v>
      </c>
      <c r="X18">
        <v>50507</v>
      </c>
      <c r="Y18">
        <v>100759</v>
      </c>
      <c r="Z18">
        <v>804962</v>
      </c>
      <c r="AA18">
        <v>8247713</v>
      </c>
      <c r="AB18">
        <v>0.98131299258575599</v>
      </c>
      <c r="AC18">
        <v>0.54911172421619703</v>
      </c>
      <c r="AD18">
        <v>0.86897321305602604</v>
      </c>
      <c r="AE18" s="6">
        <f t="shared" si="8"/>
        <v>131.01595052083334</v>
      </c>
      <c r="AF18" s="6">
        <f t="shared" si="9"/>
        <v>1006.8009033203125</v>
      </c>
    </row>
    <row r="19" spans="1:32" ht="15" thickBot="1" x14ac:dyDescent="0.35">
      <c r="A19" s="4">
        <v>0.61458333333333337</v>
      </c>
      <c r="B19" s="2">
        <v>241.5</v>
      </c>
      <c r="C19" s="2">
        <v>55.24</v>
      </c>
      <c r="D19">
        <f t="shared" si="0"/>
        <v>251.5</v>
      </c>
      <c r="E19">
        <f t="shared" si="1"/>
        <v>75.240000000000009</v>
      </c>
      <c r="F19">
        <f t="shared" si="2"/>
        <v>105890.625</v>
      </c>
      <c r="G19">
        <f t="shared" si="3"/>
        <v>49607.486077092173</v>
      </c>
      <c r="H19">
        <f t="shared" si="4"/>
        <v>-8.083993757504164E-2</v>
      </c>
      <c r="I19">
        <f t="shared" si="5"/>
        <v>0.1533248501756089</v>
      </c>
      <c r="J19">
        <f t="shared" si="6"/>
        <v>100130.11164909054</v>
      </c>
      <c r="K19">
        <f t="shared" si="7"/>
        <v>54365.35662905225</v>
      </c>
      <c r="L19">
        <v>3421</v>
      </c>
      <c r="M19" s="1">
        <v>45914.615810185183</v>
      </c>
      <c r="N19">
        <v>48717</v>
      </c>
      <c r="O19">
        <v>106000</v>
      </c>
      <c r="P19">
        <v>601504</v>
      </c>
      <c r="Q19">
        <v>5852691</v>
      </c>
      <c r="R19">
        <v>0.65891199274760404</v>
      </c>
      <c r="S19">
        <v>0.40596036522385798</v>
      </c>
      <c r="T19">
        <v>0.79551116191753102</v>
      </c>
      <c r="W19" s="1">
        <v>45915.617650462962</v>
      </c>
      <c r="X19">
        <v>47008</v>
      </c>
      <c r="Y19">
        <v>106000</v>
      </c>
      <c r="Z19">
        <v>653906</v>
      </c>
      <c r="AA19">
        <v>6786301</v>
      </c>
      <c r="AB19">
        <v>0.78748346911943301</v>
      </c>
      <c r="AC19">
        <v>0.44458215089166597</v>
      </c>
      <c r="AD19">
        <v>0.809588694766183</v>
      </c>
      <c r="AE19" s="6">
        <f t="shared" si="8"/>
        <v>106.43001302083333</v>
      </c>
      <c r="AF19" s="6">
        <f t="shared" si="9"/>
        <v>828.4058837890625</v>
      </c>
    </row>
    <row r="20" spans="1:32" ht="15" thickBot="1" x14ac:dyDescent="0.35">
      <c r="A20" s="4">
        <v>0.625</v>
      </c>
      <c r="B20" s="2">
        <v>245.02</v>
      </c>
      <c r="C20" s="2">
        <v>52.13</v>
      </c>
      <c r="D20">
        <f t="shared" si="0"/>
        <v>255.02</v>
      </c>
      <c r="E20">
        <f t="shared" si="1"/>
        <v>72.13</v>
      </c>
      <c r="F20">
        <f t="shared" si="2"/>
        <v>108860.625</v>
      </c>
      <c r="G20">
        <f t="shared" si="3"/>
        <v>47726.22399335802</v>
      </c>
      <c r="H20">
        <f t="shared" si="4"/>
        <v>-7.9317309103829906E-2</v>
      </c>
      <c r="I20">
        <f t="shared" si="5"/>
        <v>0.15324359716187705</v>
      </c>
      <c r="J20">
        <f t="shared" si="6"/>
        <v>100112.02472823384</v>
      </c>
      <c r="K20">
        <f t="shared" si="7"/>
        <v>54283.134691606814</v>
      </c>
      <c r="L20">
        <v>3623</v>
      </c>
      <c r="M20" s="1">
        <v>45914.620509259257</v>
      </c>
      <c r="N20">
        <v>47636</v>
      </c>
      <c r="O20">
        <v>105843</v>
      </c>
      <c r="P20">
        <v>542311</v>
      </c>
      <c r="Q20">
        <v>6674753</v>
      </c>
      <c r="R20">
        <v>0.76948169987430703</v>
      </c>
      <c r="S20">
        <v>0.36520113478302701</v>
      </c>
      <c r="T20">
        <v>0.67595261706269305</v>
      </c>
      <c r="W20" s="1">
        <v>45915.620347222219</v>
      </c>
      <c r="X20">
        <v>47636</v>
      </c>
      <c r="Y20">
        <v>105843</v>
      </c>
      <c r="Z20">
        <v>549889</v>
      </c>
      <c r="AA20">
        <v>6853798</v>
      </c>
      <c r="AB20">
        <v>0.79643570938118402</v>
      </c>
      <c r="AC20">
        <v>0.372603198526333</v>
      </c>
      <c r="AD20">
        <v>0.67356221228206103</v>
      </c>
      <c r="AE20" s="6">
        <f t="shared" si="8"/>
        <v>89.500162760416671</v>
      </c>
      <c r="AF20" s="6">
        <f t="shared" si="9"/>
        <v>836.645263671875</v>
      </c>
    </row>
    <row r="21" spans="1:32" x14ac:dyDescent="0.3">
      <c r="M21" s="1"/>
    </row>
    <row r="22" spans="1:32" x14ac:dyDescent="0.3">
      <c r="M22" s="1"/>
    </row>
    <row r="23" spans="1:32" x14ac:dyDescent="0.3">
      <c r="F23" t="s">
        <v>15</v>
      </c>
      <c r="G23" t="s">
        <v>16</v>
      </c>
      <c r="M23" s="1"/>
    </row>
    <row r="24" spans="1:32" x14ac:dyDescent="0.3">
      <c r="E24">
        <f>-SIN(4*(90-E2)*PI()/180)</f>
        <v>-0.94275795423599618</v>
      </c>
      <c r="F24">
        <f>COS((D2)*PI()/180)*SIN(4*(90-E2)*PI()/180)*-53000+53000</f>
        <v>81723.675769605179</v>
      </c>
      <c r="G24">
        <f>SIN((D2)*PI()/180)*SIN((90-E2)*PI()/180)*-54000*3.5+54000</f>
        <v>7161.5422077562835</v>
      </c>
      <c r="M24" s="1"/>
    </row>
    <row r="25" spans="1:32" x14ac:dyDescent="0.3">
      <c r="A25" t="s">
        <v>20</v>
      </c>
      <c r="B25">
        <v>-10</v>
      </c>
      <c r="E25">
        <f t="shared" ref="E25:E42" si="10">-SIN(4*(90-E3)*PI()/180)</f>
        <v>-0.84915609567977635</v>
      </c>
      <c r="F25">
        <f t="shared" ref="F25:F42" si="11">COS((D3)*PI()/180)*SIN(4*(90-E3)*PI()/180)*-53000+53000</f>
        <v>81108.55475163972</v>
      </c>
      <c r="G25">
        <f t="shared" ref="G25:G42" si="12">SIN((D3)*PI()/180)*SIN((90-E3)*PI()/180)*-54000*3.5+54000</f>
        <v>16967.98744298688</v>
      </c>
      <c r="M25" s="1"/>
    </row>
    <row r="26" spans="1:32" x14ac:dyDescent="0.3">
      <c r="A26" t="s">
        <v>21</v>
      </c>
      <c r="B26">
        <v>20</v>
      </c>
      <c r="E26">
        <f t="shared" si="10"/>
        <v>-0.72127684515786017</v>
      </c>
      <c r="F26">
        <f t="shared" si="11"/>
        <v>78968.564029508358</v>
      </c>
      <c r="G26">
        <f t="shared" si="12"/>
        <v>26253.316457498619</v>
      </c>
      <c r="M26" s="1"/>
    </row>
    <row r="27" spans="1:32" x14ac:dyDescent="0.3">
      <c r="E27">
        <f t="shared" si="10"/>
        <v>-0.57071356768443182</v>
      </c>
      <c r="F27">
        <f t="shared" si="11"/>
        <v>75354.454061704455</v>
      </c>
      <c r="G27">
        <f t="shared" si="12"/>
        <v>34741.274723639988</v>
      </c>
      <c r="M27" s="1"/>
    </row>
    <row r="28" spans="1:32" x14ac:dyDescent="0.3">
      <c r="E28">
        <f t="shared" si="10"/>
        <v>-0.40992303384157253</v>
      </c>
      <c r="F28">
        <f t="shared" si="11"/>
        <v>70448.728941264315</v>
      </c>
      <c r="G28">
        <f t="shared" si="12"/>
        <v>42131.633901222929</v>
      </c>
      <c r="M28" s="1"/>
    </row>
    <row r="29" spans="1:32" x14ac:dyDescent="0.3">
      <c r="A29" t="s">
        <v>22</v>
      </c>
      <c r="B29">
        <v>64</v>
      </c>
      <c r="E29">
        <f t="shared" si="10"/>
        <v>-0.25342028899115843</v>
      </c>
      <c r="F29">
        <f t="shared" si="11"/>
        <v>64667.990295429758</v>
      </c>
      <c r="G29">
        <f t="shared" si="12"/>
        <v>48007.849187460248</v>
      </c>
      <c r="M29" s="1"/>
    </row>
    <row r="30" spans="1:32" x14ac:dyDescent="0.3">
      <c r="A30" t="s">
        <v>23</v>
      </c>
      <c r="B30">
        <v>80</v>
      </c>
      <c r="E30">
        <f t="shared" si="10"/>
        <v>-0.114937150492867</v>
      </c>
      <c r="F30">
        <f t="shared" si="11"/>
        <v>58667.795833714932</v>
      </c>
      <c r="G30">
        <f t="shared" si="12"/>
        <v>52005.47943447539</v>
      </c>
      <c r="M30" s="1"/>
    </row>
    <row r="31" spans="1:32" x14ac:dyDescent="0.3">
      <c r="E31">
        <f t="shared" si="10"/>
        <v>-5.5850245708281903E-3</v>
      </c>
      <c r="F31">
        <f t="shared" si="11"/>
        <v>53289.612827414654</v>
      </c>
      <c r="G31">
        <f t="shared" si="12"/>
        <v>53945.448817703815</v>
      </c>
      <c r="M31" s="1"/>
    </row>
    <row r="32" spans="1:32" x14ac:dyDescent="0.3">
      <c r="E32">
        <f t="shared" si="10"/>
        <v>6.3487258268405886E-2</v>
      </c>
      <c r="F32">
        <f t="shared" si="11"/>
        <v>49635.841324544868</v>
      </c>
      <c r="G32">
        <f t="shared" si="12"/>
        <v>54059.719459571446</v>
      </c>
      <c r="M32" s="1"/>
    </row>
    <row r="33" spans="5:13" x14ac:dyDescent="0.3">
      <c r="E33">
        <f t="shared" si="10"/>
        <v>8.5764708044514179E-2</v>
      </c>
      <c r="F33">
        <f t="shared" si="11"/>
        <v>48528.717809359478</v>
      </c>
      <c r="G33">
        <f t="shared" si="12"/>
        <v>53269.713320222938</v>
      </c>
      <c r="M33" s="1"/>
    </row>
    <row r="34" spans="5:13" x14ac:dyDescent="0.3">
      <c r="E34">
        <f t="shared" si="10"/>
        <v>6.0003261935620694E-2</v>
      </c>
      <c r="F34">
        <f t="shared" si="11"/>
        <v>50048.49292516883</v>
      </c>
      <c r="G34">
        <f t="shared" si="12"/>
        <v>52943.764062918934</v>
      </c>
    </row>
    <row r="35" spans="5:13" x14ac:dyDescent="0.3">
      <c r="E35">
        <f t="shared" si="10"/>
        <v>-1.2566039883353083E-2</v>
      </c>
      <c r="F35">
        <f t="shared" si="11"/>
        <v>53561.261193821316</v>
      </c>
      <c r="G35">
        <f t="shared" si="12"/>
        <v>54319.638604498876</v>
      </c>
    </row>
    <row r="36" spans="5:13" x14ac:dyDescent="0.3">
      <c r="E36">
        <f t="shared" si="10"/>
        <v>-0.12464057635380481</v>
      </c>
      <c r="F36">
        <f t="shared" si="11"/>
        <v>57906.862859157809</v>
      </c>
      <c r="G36">
        <f t="shared" si="12"/>
        <v>57952.618186853695</v>
      </c>
    </row>
    <row r="37" spans="5:13" x14ac:dyDescent="0.3">
      <c r="E37">
        <f t="shared" si="10"/>
        <v>-0.26488298726278092</v>
      </c>
      <c r="F37">
        <f t="shared" si="11"/>
        <v>62001.421998613783</v>
      </c>
      <c r="G37">
        <f t="shared" si="12"/>
        <v>63713.165745642589</v>
      </c>
    </row>
    <row r="38" spans="5:13" x14ac:dyDescent="0.3">
      <c r="E38">
        <f t="shared" si="10"/>
        <v>-0.4219854366057833</v>
      </c>
      <c r="F38">
        <f t="shared" si="11"/>
        <v>65210.424751057253</v>
      </c>
      <c r="G38">
        <f t="shared" si="12"/>
        <v>71211.253871162611</v>
      </c>
    </row>
    <row r="39" spans="5:13" x14ac:dyDescent="0.3">
      <c r="E39">
        <f t="shared" si="10"/>
        <v>-0.58269047966857579</v>
      </c>
      <c r="F39">
        <f t="shared" si="11"/>
        <v>67207.378199222847</v>
      </c>
      <c r="G39">
        <f t="shared" si="12"/>
        <v>79991.239282016497</v>
      </c>
    </row>
    <row r="40" spans="5:13" x14ac:dyDescent="0.3">
      <c r="E40">
        <f t="shared" si="10"/>
        <v>-0.73182964802909067</v>
      </c>
      <c r="F40">
        <f t="shared" si="11"/>
        <v>67899.401674056935</v>
      </c>
      <c r="G40">
        <f t="shared" si="12"/>
        <v>89565.181572593065</v>
      </c>
    </row>
    <row r="41" spans="5:13" x14ac:dyDescent="0.3">
      <c r="E41">
        <f t="shared" si="10"/>
        <v>-0.85752665619365198</v>
      </c>
      <c r="F41">
        <f t="shared" si="11"/>
        <v>67421.151653091947</v>
      </c>
      <c r="G41">
        <f t="shared" si="12"/>
        <v>99663.36499990453</v>
      </c>
    </row>
    <row r="42" spans="5:13" x14ac:dyDescent="0.3">
      <c r="E42">
        <f t="shared" si="10"/>
        <v>-0.94821283721354477</v>
      </c>
      <c r="F42">
        <f t="shared" si="11"/>
        <v>65990.078225912672</v>
      </c>
      <c r="G42">
        <f t="shared" si="12"/>
        <v>110025.28573985197</v>
      </c>
    </row>
    <row r="46" spans="5:13" x14ac:dyDescent="0.3">
      <c r="F46" s="3"/>
    </row>
    <row r="47" spans="5:13" x14ac:dyDescent="0.3">
      <c r="F47" s="3"/>
    </row>
    <row r="48" spans="5:13" x14ac:dyDescent="0.3">
      <c r="F48" s="3"/>
    </row>
    <row r="49" spans="6:6" x14ac:dyDescent="0.3">
      <c r="F49" s="3"/>
    </row>
    <row r="50" spans="6:6" x14ac:dyDescent="0.3">
      <c r="F50" s="3"/>
    </row>
    <row r="51" spans="6:6" x14ac:dyDescent="0.3">
      <c r="F51" s="3"/>
    </row>
    <row r="52" spans="6:6" x14ac:dyDescent="0.3">
      <c r="F52" s="3"/>
    </row>
    <row r="53" spans="6:6" x14ac:dyDescent="0.3">
      <c r="F53" s="3"/>
    </row>
    <row r="54" spans="6:6" x14ac:dyDescent="0.3">
      <c r="F54" s="3"/>
    </row>
    <row r="55" spans="6:6" x14ac:dyDescent="0.3">
      <c r="F55" s="3"/>
    </row>
    <row r="56" spans="6:6" x14ac:dyDescent="0.3">
      <c r="F56" s="3"/>
    </row>
    <row r="57" spans="6:6" x14ac:dyDescent="0.3">
      <c r="F57" s="3"/>
    </row>
    <row r="58" spans="6:6" x14ac:dyDescent="0.3">
      <c r="F58" s="3"/>
    </row>
    <row r="59" spans="6:6" x14ac:dyDescent="0.3">
      <c r="F59" s="3"/>
    </row>
    <row r="60" spans="6:6" x14ac:dyDescent="0.3">
      <c r="F60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687CE-E93C-425D-8B83-66A92245A8F9}">
  <dimension ref="A1:V30"/>
  <sheetViews>
    <sheetView topLeftCell="A51" zoomScale="85" zoomScaleNormal="85" workbookViewId="0">
      <selection activeCell="D29" sqref="D29"/>
    </sheetView>
  </sheetViews>
  <sheetFormatPr baseColWidth="10" defaultColWidth="11.44140625" defaultRowHeight="14.4" x14ac:dyDescent="0.3"/>
  <cols>
    <col min="2" max="2" width="20.6640625" customWidth="1"/>
    <col min="10" max="10" width="10.33203125" customWidth="1"/>
    <col min="11" max="11" width="18.33203125" bestFit="1" customWidth="1"/>
  </cols>
  <sheetData>
    <row r="1" spans="1:22" ht="15" thickBot="1" x14ac:dyDescent="0.35">
      <c r="B1" t="s">
        <v>0</v>
      </c>
      <c r="C1" t="s">
        <v>1</v>
      </c>
      <c r="D1" t="s">
        <v>2</v>
      </c>
      <c r="E1" t="s">
        <v>3</v>
      </c>
      <c r="F1" t="s">
        <v>5</v>
      </c>
      <c r="G1" t="s">
        <v>7</v>
      </c>
      <c r="H1" t="s">
        <v>8</v>
      </c>
      <c r="I1" t="s">
        <v>9</v>
      </c>
      <c r="J1" t="s">
        <v>27</v>
      </c>
      <c r="K1" t="s">
        <v>28</v>
      </c>
      <c r="L1" s="2" t="s">
        <v>10</v>
      </c>
      <c r="M1" s="2" t="s">
        <v>11</v>
      </c>
      <c r="N1" s="2" t="s">
        <v>12</v>
      </c>
      <c r="O1" t="s">
        <v>13</v>
      </c>
      <c r="P1" t="s">
        <v>14</v>
      </c>
      <c r="Q1" t="s">
        <v>15</v>
      </c>
      <c r="R1" t="s">
        <v>16</v>
      </c>
      <c r="T1" t="s">
        <v>17</v>
      </c>
      <c r="U1" t="s">
        <v>18</v>
      </c>
      <c r="V1" t="s">
        <v>19</v>
      </c>
    </row>
    <row r="2" spans="1:22" ht="15" thickBot="1" x14ac:dyDescent="0.35">
      <c r="A2">
        <v>0</v>
      </c>
      <c r="B2" s="1">
        <v>45919.408194444448</v>
      </c>
      <c r="C2">
        <v>57322</v>
      </c>
      <c r="D2">
        <v>600</v>
      </c>
      <c r="E2">
        <v>11903</v>
      </c>
      <c r="F2">
        <v>3296446</v>
      </c>
      <c r="G2">
        <v>0.36202737081650599</v>
      </c>
      <c r="H2">
        <v>1.14374435379825E-3</v>
      </c>
      <c r="I2">
        <v>0.23210860610113901</v>
      </c>
      <c r="J2" s="6">
        <f>E2/6144</f>
        <v>1.9373372395833333</v>
      </c>
      <c r="K2" s="6">
        <f>F2/8192</f>
        <v>402.398193359375</v>
      </c>
      <c r="L2" s="4">
        <v>0.4375</v>
      </c>
      <c r="M2" s="2">
        <v>115.09</v>
      </c>
      <c r="N2" s="2">
        <v>52.37</v>
      </c>
      <c r="O2">
        <f>M2-$B$25</f>
        <v>124.09</v>
      </c>
      <c r="P2">
        <f>N2+$B$26</f>
        <v>68.37</v>
      </c>
      <c r="Q2">
        <f>COS((O2)*PI()/180)*SIN((90-P2)*PI()/180)*-53000*4+49000</f>
        <v>92800.177387657066</v>
      </c>
      <c r="R2">
        <f>SIN((O2)*PI()/180)*SIN((90-P2)*PI()/180)*-54000*4+54000</f>
        <v>-11937.993171043767</v>
      </c>
      <c r="T2">
        <f>SIN((90-P2)*PI()/180)</f>
        <v>0.36861133203030755</v>
      </c>
      <c r="U2">
        <f>COS((O2)*PI()/180)</f>
        <v>-0.56049446223251187</v>
      </c>
      <c r="V2">
        <f>SIN((O2)*PI()/180)</f>
        <v>0.82815817197361963</v>
      </c>
    </row>
    <row r="3" spans="1:22" ht="15" thickBot="1" x14ac:dyDescent="0.35">
      <c r="A3">
        <v>284</v>
      </c>
      <c r="B3" s="1">
        <v>45919.433703703704</v>
      </c>
      <c r="C3">
        <v>60182</v>
      </c>
      <c r="D3">
        <v>0</v>
      </c>
      <c r="E3">
        <v>648534</v>
      </c>
      <c r="F3">
        <v>7102630</v>
      </c>
      <c r="G3">
        <v>0.838886058834451</v>
      </c>
      <c r="H3">
        <v>0.44084369103431498</v>
      </c>
      <c r="I3">
        <v>0.77034309008672597</v>
      </c>
      <c r="J3" s="6">
        <f t="shared" ref="J3:J20" si="0">E3/6144</f>
        <v>105.5556640625</v>
      </c>
      <c r="K3" s="6">
        <f t="shared" ref="K3:K20" si="1">F3/8192</f>
        <v>867.020263671875</v>
      </c>
      <c r="L3" s="4">
        <v>0.44791666666666669</v>
      </c>
      <c r="M3" s="2">
        <v>118.65</v>
      </c>
      <c r="N3" s="2">
        <v>55.47</v>
      </c>
      <c r="O3">
        <f t="shared" ref="O3:O20" si="2">M3-$B$25</f>
        <v>127.65</v>
      </c>
      <c r="P3">
        <f t="shared" ref="P3:P20" si="3">N3+$B$26</f>
        <v>71.47</v>
      </c>
      <c r="Q3">
        <f t="shared" ref="Q3:Q20" si="4">COS((O3)*PI()/180)*SIN((90-P3)*PI()/180)*-53000*4+49000</f>
        <v>90154.392313827833</v>
      </c>
      <c r="R3">
        <f t="shared" ref="R3:R20" si="5">SIN((O3)*PI()/180)*SIN((90-P3)*PI()/180)*-54000*4+54000</f>
        <v>-350.19069303043216</v>
      </c>
      <c r="T3">
        <f t="shared" ref="T3:T20" si="6">SIN((90-P3)*PI()/180)</f>
        <v>0.31780115399170517</v>
      </c>
      <c r="U3">
        <f t="shared" ref="U3:U20" si="7">COS((O3)*PI()/180)</f>
        <v>-0.61083633463277009</v>
      </c>
      <c r="V3">
        <f t="shared" ref="V3:V20" si="8">SIN((O3)*PI()/180)</f>
        <v>0.79175688963999702</v>
      </c>
    </row>
    <row r="4" spans="1:22" ht="15" thickBot="1" x14ac:dyDescent="0.35">
      <c r="A4">
        <v>569</v>
      </c>
      <c r="B4" s="1">
        <v>45919.440324074072</v>
      </c>
      <c r="C4">
        <v>58182</v>
      </c>
      <c r="D4">
        <v>2600</v>
      </c>
      <c r="E4">
        <v>681663</v>
      </c>
      <c r="F4">
        <v>7383516</v>
      </c>
      <c r="G4">
        <v>0.87407692964957895</v>
      </c>
      <c r="H4">
        <v>0.46372479411220202</v>
      </c>
      <c r="I4">
        <v>0.78883192949055103</v>
      </c>
      <c r="J4" s="6">
        <f t="shared" si="0"/>
        <v>110.94775390625</v>
      </c>
      <c r="K4" s="6">
        <f t="shared" si="1"/>
        <v>901.30810546875</v>
      </c>
      <c r="L4" s="4">
        <v>0.45833333333333331</v>
      </c>
      <c r="M4" s="2">
        <v>122.79</v>
      </c>
      <c r="N4" s="2">
        <v>58.46</v>
      </c>
      <c r="O4">
        <f t="shared" si="2"/>
        <v>131.79000000000002</v>
      </c>
      <c r="P4">
        <f t="shared" si="3"/>
        <v>74.460000000000008</v>
      </c>
      <c r="Q4">
        <f t="shared" si="4"/>
        <v>86849.749565125094</v>
      </c>
      <c r="R4">
        <f t="shared" si="5"/>
        <v>10853.476682626759</v>
      </c>
      <c r="T4">
        <f t="shared" si="6"/>
        <v>0.26791105186647912</v>
      </c>
      <c r="U4">
        <f t="shared" si="7"/>
        <v>-0.66640234999135262</v>
      </c>
      <c r="V4">
        <f t="shared" si="8"/>
        <v>0.74559232018979571</v>
      </c>
    </row>
    <row r="5" spans="1:22" ht="15" thickBot="1" x14ac:dyDescent="0.35">
      <c r="A5">
        <v>854</v>
      </c>
      <c r="B5" s="1">
        <v>45919.44972222222</v>
      </c>
      <c r="C5">
        <v>62902</v>
      </c>
      <c r="D5">
        <v>8780</v>
      </c>
      <c r="E5">
        <v>34670</v>
      </c>
      <c r="F5">
        <v>4906094</v>
      </c>
      <c r="G5">
        <v>0.56369251192652803</v>
      </c>
      <c r="H5">
        <v>1.68681572178833E-2</v>
      </c>
      <c r="I5">
        <v>0.26309595587029899</v>
      </c>
      <c r="J5" s="6">
        <f t="shared" si="0"/>
        <v>5.642903645833333</v>
      </c>
      <c r="K5" s="6">
        <f t="shared" si="1"/>
        <v>598.888427734375</v>
      </c>
      <c r="L5" s="4">
        <v>0.46875</v>
      </c>
      <c r="M5" s="2">
        <v>127.65</v>
      </c>
      <c r="N5" s="2">
        <v>61.3</v>
      </c>
      <c r="O5">
        <f t="shared" si="2"/>
        <v>136.65</v>
      </c>
      <c r="P5">
        <f t="shared" si="3"/>
        <v>77.3</v>
      </c>
      <c r="Q5">
        <f t="shared" si="4"/>
        <v>82891.685676383393</v>
      </c>
      <c r="R5">
        <f t="shared" si="5"/>
        <v>21402.548135690653</v>
      </c>
      <c r="T5">
        <f t="shared" si="6"/>
        <v>0.21984620435283758</v>
      </c>
      <c r="U5">
        <f t="shared" si="7"/>
        <v>-0.72717399120140669</v>
      </c>
      <c r="V5">
        <f t="shared" si="8"/>
        <v>0.68645319324788379</v>
      </c>
    </row>
    <row r="6" spans="1:22" ht="15" thickBot="1" x14ac:dyDescent="0.35">
      <c r="A6">
        <v>1139</v>
      </c>
      <c r="B6" s="1">
        <v>45919.49119212963</v>
      </c>
      <c r="C6">
        <v>57915</v>
      </c>
      <c r="D6">
        <v>26850</v>
      </c>
      <c r="E6">
        <v>743312</v>
      </c>
      <c r="F6">
        <v>8388607</v>
      </c>
      <c r="G6">
        <v>1</v>
      </c>
      <c r="H6">
        <v>0.506303716616616</v>
      </c>
      <c r="I6">
        <v>0.76264717007641503</v>
      </c>
      <c r="J6" s="6">
        <f t="shared" si="0"/>
        <v>120.98177083333333</v>
      </c>
      <c r="K6" s="6">
        <f t="shared" si="1"/>
        <v>1023.9998779296875</v>
      </c>
      <c r="L6" s="4">
        <v>0.47916666666666669</v>
      </c>
      <c r="M6" s="2">
        <v>133.43</v>
      </c>
      <c r="N6" s="2">
        <v>63.95</v>
      </c>
      <c r="O6">
        <f t="shared" si="2"/>
        <v>142.43</v>
      </c>
      <c r="P6">
        <f t="shared" si="3"/>
        <v>79.95</v>
      </c>
      <c r="Q6">
        <f t="shared" si="4"/>
        <v>78323.040895676982</v>
      </c>
      <c r="R6">
        <f t="shared" si="5"/>
        <v>31017.05767770786</v>
      </c>
      <c r="T6">
        <f t="shared" si="6"/>
        <v>0.17450751832699191</v>
      </c>
      <c r="U6">
        <f t="shared" si="7"/>
        <v>-0.7926090059959997</v>
      </c>
      <c r="V6">
        <f t="shared" si="8"/>
        <v>0.60973023839566409</v>
      </c>
    </row>
    <row r="7" spans="1:22" ht="15" thickBot="1" x14ac:dyDescent="0.35">
      <c r="A7">
        <v>1424</v>
      </c>
      <c r="B7" s="1">
        <v>45919.497974537036</v>
      </c>
      <c r="C7">
        <v>57792</v>
      </c>
      <c r="D7">
        <v>33436</v>
      </c>
      <c r="E7">
        <v>1142325</v>
      </c>
      <c r="F7">
        <v>8388607</v>
      </c>
      <c r="G7">
        <v>1</v>
      </c>
      <c r="H7">
        <v>0.78188878053092903</v>
      </c>
      <c r="I7">
        <v>1.39323884565107</v>
      </c>
      <c r="J7" s="6">
        <f t="shared" si="0"/>
        <v>185.92529296875</v>
      </c>
      <c r="K7" s="6">
        <f t="shared" si="1"/>
        <v>1023.9998779296875</v>
      </c>
      <c r="L7" s="4">
        <v>0.48958333333333331</v>
      </c>
      <c r="M7" s="2">
        <v>140.31</v>
      </c>
      <c r="N7" s="2">
        <v>66.33</v>
      </c>
      <c r="O7">
        <f t="shared" si="2"/>
        <v>149.31</v>
      </c>
      <c r="P7">
        <f t="shared" si="3"/>
        <v>82.33</v>
      </c>
      <c r="Q7">
        <f t="shared" si="4"/>
        <v>73332.097139217381</v>
      </c>
      <c r="R7">
        <f t="shared" si="5"/>
        <v>39285.918300711615</v>
      </c>
      <c r="T7">
        <f t="shared" si="6"/>
        <v>0.13346728948545547</v>
      </c>
      <c r="U7">
        <f t="shared" si="7"/>
        <v>-0.85994136504902496</v>
      </c>
      <c r="V7">
        <f t="shared" si="8"/>
        <v>0.51039283760415322</v>
      </c>
    </row>
    <row r="8" spans="1:22" ht="15" thickBot="1" x14ac:dyDescent="0.35">
      <c r="A8">
        <v>1709</v>
      </c>
      <c r="B8" s="1">
        <v>45919.504872685182</v>
      </c>
      <c r="C8">
        <v>56690</v>
      </c>
      <c r="D8">
        <v>40283</v>
      </c>
      <c r="E8">
        <v>1412644</v>
      </c>
      <c r="F8">
        <v>8388607</v>
      </c>
      <c r="G8">
        <v>1</v>
      </c>
      <c r="H8">
        <v>0.96858916095024705</v>
      </c>
      <c r="I8">
        <v>1.9067541236605501</v>
      </c>
      <c r="J8" s="6">
        <f t="shared" si="0"/>
        <v>229.92252604166666</v>
      </c>
      <c r="K8" s="6">
        <f t="shared" si="1"/>
        <v>1023.9998779296875</v>
      </c>
      <c r="L8" s="4">
        <v>0.5</v>
      </c>
      <c r="M8" s="2">
        <v>148.5</v>
      </c>
      <c r="N8" s="2">
        <v>68.349999999999994</v>
      </c>
      <c r="O8">
        <f t="shared" si="2"/>
        <v>157.5</v>
      </c>
      <c r="P8">
        <f t="shared" si="3"/>
        <v>84.35</v>
      </c>
      <c r="Q8">
        <f t="shared" si="4"/>
        <v>68282.926086317762</v>
      </c>
      <c r="R8">
        <f t="shared" si="5"/>
        <v>45862.047671918845</v>
      </c>
      <c r="T8">
        <f t="shared" si="6"/>
        <v>9.8451362238891879E-2</v>
      </c>
      <c r="U8">
        <f t="shared" si="7"/>
        <v>-0.92387953251128674</v>
      </c>
      <c r="V8">
        <f t="shared" si="8"/>
        <v>0.38268343236508989</v>
      </c>
    </row>
    <row r="9" spans="1:22" ht="15" thickBot="1" x14ac:dyDescent="0.35">
      <c r="A9">
        <v>1993</v>
      </c>
      <c r="B9" s="1">
        <v>45919.512094907404</v>
      </c>
      <c r="C9">
        <v>56212</v>
      </c>
      <c r="D9">
        <v>43936</v>
      </c>
      <c r="E9">
        <v>1290856</v>
      </c>
      <c r="F9">
        <v>8388607</v>
      </c>
      <c r="G9">
        <v>1</v>
      </c>
      <c r="H9">
        <v>0.884474222930693</v>
      </c>
      <c r="I9">
        <v>1.6667688739595401</v>
      </c>
      <c r="J9" s="6">
        <f t="shared" si="0"/>
        <v>210.10026041666666</v>
      </c>
      <c r="K9" s="6">
        <f t="shared" si="1"/>
        <v>1023.9998779296875</v>
      </c>
      <c r="L9" s="4">
        <v>0.51041666666666663</v>
      </c>
      <c r="M9" s="2">
        <v>158.07</v>
      </c>
      <c r="N9" s="2">
        <v>69.92</v>
      </c>
      <c r="O9">
        <f t="shared" si="2"/>
        <v>167.07</v>
      </c>
      <c r="P9">
        <f t="shared" si="3"/>
        <v>85.92</v>
      </c>
      <c r="Q9">
        <f t="shared" si="4"/>
        <v>63701.186328621174</v>
      </c>
      <c r="R9">
        <f t="shared" si="5"/>
        <v>50561.195010763608</v>
      </c>
      <c r="T9">
        <f t="shared" si="6"/>
        <v>7.1149267468766861E-2</v>
      </c>
      <c r="U9">
        <f t="shared" si="7"/>
        <v>-0.97464416709101243</v>
      </c>
      <c r="V9">
        <f t="shared" si="8"/>
        <v>0.2237604691527674</v>
      </c>
    </row>
    <row r="10" spans="1:22" ht="15" thickBot="1" x14ac:dyDescent="0.35">
      <c r="A10">
        <v>2278</v>
      </c>
      <c r="B10" s="1">
        <v>45919.518877314818</v>
      </c>
      <c r="C10">
        <v>56510</v>
      </c>
      <c r="D10">
        <v>49922</v>
      </c>
      <c r="E10">
        <v>1416600</v>
      </c>
      <c r="F10">
        <v>8388607</v>
      </c>
      <c r="G10">
        <v>1</v>
      </c>
      <c r="H10">
        <v>0.97132143912876501</v>
      </c>
      <c r="I10">
        <v>1.9147867772399401</v>
      </c>
      <c r="J10" s="6">
        <f t="shared" si="0"/>
        <v>230.56640625</v>
      </c>
      <c r="K10" s="6">
        <f t="shared" si="1"/>
        <v>1023.9998779296875</v>
      </c>
      <c r="L10" s="4">
        <v>0.52083333333333337</v>
      </c>
      <c r="M10" s="2">
        <v>168.86</v>
      </c>
      <c r="N10" s="2">
        <v>70.91</v>
      </c>
      <c r="O10">
        <f t="shared" si="2"/>
        <v>177.86</v>
      </c>
      <c r="P10">
        <f t="shared" si="3"/>
        <v>86.91</v>
      </c>
      <c r="Q10">
        <f t="shared" si="4"/>
        <v>60419.791257706769</v>
      </c>
      <c r="R10">
        <f t="shared" si="5"/>
        <v>53565.220345464273</v>
      </c>
      <c r="T10">
        <f t="shared" si="6"/>
        <v>5.390453463600179E-2</v>
      </c>
      <c r="U10">
        <f t="shared" si="7"/>
        <v>-0.99930256811579188</v>
      </c>
      <c r="V10">
        <f t="shared" si="8"/>
        <v>3.734136255123871E-2</v>
      </c>
    </row>
    <row r="11" spans="1:22" ht="15" thickBot="1" x14ac:dyDescent="0.35">
      <c r="A11">
        <v>2563</v>
      </c>
      <c r="B11" s="1">
        <v>45919.525659722225</v>
      </c>
      <c r="C11">
        <v>55695</v>
      </c>
      <c r="D11">
        <v>54649</v>
      </c>
      <c r="E11">
        <v>1397370</v>
      </c>
      <c r="F11">
        <v>8388607</v>
      </c>
      <c r="G11">
        <v>1</v>
      </c>
      <c r="H11">
        <v>0.95803991502034702</v>
      </c>
      <c r="I11">
        <v>1.8758803937925399</v>
      </c>
      <c r="J11" s="6">
        <f t="shared" si="0"/>
        <v>227.4365234375</v>
      </c>
      <c r="K11" s="6">
        <f t="shared" si="1"/>
        <v>1023.9998779296875</v>
      </c>
      <c r="L11" s="4">
        <v>0.53125</v>
      </c>
      <c r="M11" s="2">
        <v>180.37</v>
      </c>
      <c r="N11" s="2">
        <v>71.23</v>
      </c>
      <c r="O11">
        <f t="shared" si="2"/>
        <v>189.37</v>
      </c>
      <c r="P11">
        <f t="shared" si="3"/>
        <v>87.23</v>
      </c>
      <c r="Q11">
        <f t="shared" si="4"/>
        <v>59108.582171163354</v>
      </c>
      <c r="R11">
        <f t="shared" si="5"/>
        <v>55699.499715146332</v>
      </c>
      <c r="T11">
        <f t="shared" si="6"/>
        <v>4.8326789452716463E-2</v>
      </c>
      <c r="U11">
        <f t="shared" si="7"/>
        <v>-0.98665754363973834</v>
      </c>
      <c r="V11">
        <f t="shared" si="8"/>
        <v>-0.16280937190099887</v>
      </c>
    </row>
    <row r="12" spans="1:22" ht="15" thickBot="1" x14ac:dyDescent="0.35">
      <c r="A12">
        <v>2848</v>
      </c>
      <c r="B12" s="1">
        <v>45919.532280092593</v>
      </c>
      <c r="C12">
        <v>57184</v>
      </c>
      <c r="D12">
        <v>59213</v>
      </c>
      <c r="E12">
        <v>1206260</v>
      </c>
      <c r="F12">
        <v>8388607</v>
      </c>
      <c r="G12">
        <v>1</v>
      </c>
      <c r="H12">
        <v>0.82604656752373795</v>
      </c>
      <c r="I12">
        <v>1.50839949924148</v>
      </c>
      <c r="J12" s="6">
        <f t="shared" si="0"/>
        <v>196.33138020833334</v>
      </c>
      <c r="K12" s="6">
        <f t="shared" si="1"/>
        <v>1023.9998779296875</v>
      </c>
      <c r="L12" s="4">
        <v>0.54166666666666663</v>
      </c>
      <c r="M12" s="2">
        <v>191.86</v>
      </c>
      <c r="N12" s="2">
        <v>70.86</v>
      </c>
      <c r="O12">
        <f t="shared" si="2"/>
        <v>200.86</v>
      </c>
      <c r="P12">
        <f t="shared" si="3"/>
        <v>86.86</v>
      </c>
      <c r="Q12">
        <f t="shared" si="4"/>
        <v>59851.33226351034</v>
      </c>
      <c r="R12">
        <f t="shared" si="5"/>
        <v>58213.062505590133</v>
      </c>
      <c r="T12">
        <f t="shared" si="6"/>
        <v>5.4775909853433627E-2</v>
      </c>
      <c r="U12">
        <f t="shared" si="7"/>
        <v>-0.93445329674704691</v>
      </c>
      <c r="V12">
        <f t="shared" si="8"/>
        <v>-0.35608571467917022</v>
      </c>
    </row>
    <row r="13" spans="1:22" ht="15" thickBot="1" x14ac:dyDescent="0.35">
      <c r="A13">
        <v>3133</v>
      </c>
      <c r="B13" s="1">
        <v>45919.550937499997</v>
      </c>
      <c r="C13">
        <v>54188</v>
      </c>
      <c r="D13">
        <v>67804</v>
      </c>
      <c r="E13">
        <v>688066</v>
      </c>
      <c r="F13">
        <v>8388607</v>
      </c>
      <c r="G13">
        <v>1</v>
      </c>
      <c r="H13">
        <v>0.468147134146846</v>
      </c>
      <c r="I13">
        <v>0.68730887335675195</v>
      </c>
      <c r="J13" s="6">
        <f t="shared" si="0"/>
        <v>111.98990885416667</v>
      </c>
      <c r="K13" s="6">
        <f t="shared" si="1"/>
        <v>1023.9998779296875</v>
      </c>
      <c r="L13" s="4">
        <v>0.55208333333333337</v>
      </c>
      <c r="M13" s="2">
        <v>202.57</v>
      </c>
      <c r="N13" s="2">
        <v>69.819999999999993</v>
      </c>
      <c r="O13">
        <f t="shared" si="2"/>
        <v>211.57</v>
      </c>
      <c r="P13">
        <f t="shared" si="3"/>
        <v>85.82</v>
      </c>
      <c r="Q13">
        <f t="shared" si="4"/>
        <v>62165.713133093952</v>
      </c>
      <c r="R13">
        <f t="shared" si="5"/>
        <v>62242.744643646576</v>
      </c>
      <c r="T13">
        <f t="shared" si="6"/>
        <v>7.289006424666801E-2</v>
      </c>
      <c r="U13">
        <f t="shared" si="7"/>
        <v>-0.85200117575642376</v>
      </c>
      <c r="V13">
        <f t="shared" si="8"/>
        <v>-0.52353987098374044</v>
      </c>
    </row>
    <row r="14" spans="1:22" ht="15" thickBot="1" x14ac:dyDescent="0.35">
      <c r="A14">
        <v>3418</v>
      </c>
      <c r="B14" s="1">
        <v>45919.560960648145</v>
      </c>
      <c r="C14">
        <v>52620</v>
      </c>
      <c r="D14">
        <v>80354</v>
      </c>
      <c r="E14">
        <v>1250733</v>
      </c>
      <c r="F14">
        <v>8371795</v>
      </c>
      <c r="G14">
        <v>0.99789370449170101</v>
      </c>
      <c r="H14">
        <v>0.85676259569189595</v>
      </c>
      <c r="I14">
        <v>1.59290660009614</v>
      </c>
      <c r="J14" s="6">
        <f t="shared" si="0"/>
        <v>203.56982421875</v>
      </c>
      <c r="K14" s="6">
        <f t="shared" si="1"/>
        <v>1021.9476318359375</v>
      </c>
      <c r="L14" s="4">
        <v>0.5625</v>
      </c>
      <c r="M14" s="2">
        <v>212.03</v>
      </c>
      <c r="N14" s="2">
        <v>68.209999999999994</v>
      </c>
      <c r="O14">
        <f t="shared" si="2"/>
        <v>221.03</v>
      </c>
      <c r="P14">
        <f t="shared" si="3"/>
        <v>84.21</v>
      </c>
      <c r="Q14">
        <f t="shared" si="4"/>
        <v>65133.717769173949</v>
      </c>
      <c r="R14">
        <f t="shared" si="5"/>
        <v>68304.564077717223</v>
      </c>
      <c r="T14">
        <f t="shared" si="6"/>
        <v>0.10088265620431622</v>
      </c>
      <c r="U14">
        <f t="shared" si="7"/>
        <v>-0.75436596508021225</v>
      </c>
      <c r="V14">
        <f t="shared" si="8"/>
        <v>-0.6564541040534364</v>
      </c>
    </row>
    <row r="15" spans="1:22" ht="15" thickBot="1" x14ac:dyDescent="0.35">
      <c r="A15">
        <v>3702</v>
      </c>
      <c r="B15" s="1">
        <v>45919.56753472222</v>
      </c>
      <c r="C15">
        <v>52608</v>
      </c>
      <c r="D15">
        <v>81486</v>
      </c>
      <c r="E15">
        <v>994335</v>
      </c>
      <c r="F15">
        <v>8080279</v>
      </c>
      <c r="G15">
        <v>0.96137105154159697</v>
      </c>
      <c r="H15">
        <v>0.67967698891341499</v>
      </c>
      <c r="I15">
        <v>1.17877455097122</v>
      </c>
      <c r="J15" s="6">
        <f t="shared" si="0"/>
        <v>161.83837890625</v>
      </c>
      <c r="K15" s="6">
        <f t="shared" si="1"/>
        <v>986.3621826171875</v>
      </c>
      <c r="L15" s="4">
        <v>0.57291666666666663</v>
      </c>
      <c r="M15" s="2">
        <v>220.12</v>
      </c>
      <c r="N15" s="2">
        <v>66.16</v>
      </c>
      <c r="O15">
        <f t="shared" si="2"/>
        <v>229.12</v>
      </c>
      <c r="P15">
        <f t="shared" si="3"/>
        <v>82.16</v>
      </c>
      <c r="Q15">
        <f t="shared" si="4"/>
        <v>67926.379152163689</v>
      </c>
      <c r="R15">
        <f t="shared" si="5"/>
        <v>76277.167238208174</v>
      </c>
      <c r="T15">
        <f t="shared" si="6"/>
        <v>0.13640721177998832</v>
      </c>
      <c r="U15">
        <f t="shared" si="7"/>
        <v>-0.65447693119961492</v>
      </c>
      <c r="V15">
        <f t="shared" si="8"/>
        <v>-0.756081970772703</v>
      </c>
    </row>
    <row r="16" spans="1:22" ht="15" thickBot="1" x14ac:dyDescent="0.35">
      <c r="A16">
        <v>3987</v>
      </c>
      <c r="B16" s="1">
        <v>45919.582465277781</v>
      </c>
      <c r="C16">
        <v>51348</v>
      </c>
      <c r="D16">
        <v>91418</v>
      </c>
      <c r="E16">
        <v>900640</v>
      </c>
      <c r="F16">
        <v>8101915</v>
      </c>
      <c r="G16">
        <v>0.96408172306298301</v>
      </c>
      <c r="H16">
        <v>0.61496495556249198</v>
      </c>
      <c r="I16">
        <v>1.02777500645136</v>
      </c>
      <c r="J16" s="6">
        <f t="shared" si="0"/>
        <v>146.58854166666666</v>
      </c>
      <c r="K16" s="6">
        <f t="shared" si="1"/>
        <v>989.0032958984375</v>
      </c>
      <c r="L16" s="4">
        <v>0.58333333333333337</v>
      </c>
      <c r="M16" s="2">
        <v>226.91</v>
      </c>
      <c r="N16" s="2">
        <v>63.76</v>
      </c>
      <c r="O16">
        <f t="shared" si="2"/>
        <v>235.91</v>
      </c>
      <c r="P16">
        <f t="shared" si="3"/>
        <v>79.759999999999991</v>
      </c>
      <c r="Q16">
        <f t="shared" si="4"/>
        <v>70123.702638641567</v>
      </c>
      <c r="R16">
        <f t="shared" si="5"/>
        <v>85800.203638591105</v>
      </c>
      <c r="T16">
        <f t="shared" si="6"/>
        <v>0.17777179526300321</v>
      </c>
      <c r="U16">
        <f t="shared" si="7"/>
        <v>-0.56049446223251165</v>
      </c>
      <c r="V16">
        <f t="shared" si="8"/>
        <v>-0.82815817197361974</v>
      </c>
    </row>
    <row r="17" spans="1:22" ht="15" thickBot="1" x14ac:dyDescent="0.35">
      <c r="A17">
        <v>4272</v>
      </c>
      <c r="B17" s="1">
        <v>45919.599108796298</v>
      </c>
      <c r="C17">
        <v>48918</v>
      </c>
      <c r="D17">
        <v>101901</v>
      </c>
      <c r="E17">
        <v>845939</v>
      </c>
      <c r="F17">
        <v>7648769</v>
      </c>
      <c r="G17">
        <v>0.907309216258115</v>
      </c>
      <c r="H17">
        <v>0.57718478654249294</v>
      </c>
      <c r="I17">
        <v>0.99442626670979695</v>
      </c>
      <c r="J17" s="6">
        <f t="shared" si="0"/>
        <v>137.68538411458334</v>
      </c>
      <c r="K17" s="6">
        <f t="shared" si="1"/>
        <v>933.6876220703125</v>
      </c>
      <c r="L17" s="4">
        <v>0.59375</v>
      </c>
      <c r="M17" s="2">
        <v>232.61</v>
      </c>
      <c r="N17" s="2">
        <v>61.09</v>
      </c>
      <c r="O17">
        <f t="shared" si="2"/>
        <v>241.61</v>
      </c>
      <c r="P17">
        <f t="shared" si="3"/>
        <v>77.09</v>
      </c>
      <c r="Q17">
        <f t="shared" si="4"/>
        <v>71520.711747368856</v>
      </c>
      <c r="R17">
        <f t="shared" si="5"/>
        <v>96454.765293180593</v>
      </c>
      <c r="T17">
        <f t="shared" si="6"/>
        <v>0.22342024053238696</v>
      </c>
      <c r="U17">
        <f t="shared" si="7"/>
        <v>-0.47547067418831418</v>
      </c>
      <c r="V17">
        <f t="shared" si="8"/>
        <v>-0.87973157155288562</v>
      </c>
    </row>
    <row r="18" spans="1:22" ht="15" thickBot="1" x14ac:dyDescent="0.35">
      <c r="A18">
        <v>4557</v>
      </c>
      <c r="B18" s="1">
        <v>45919.605706018519</v>
      </c>
      <c r="C18">
        <v>50874</v>
      </c>
      <c r="D18">
        <v>104346</v>
      </c>
      <c r="E18">
        <v>780161</v>
      </c>
      <c r="F18">
        <v>7243978</v>
      </c>
      <c r="G18">
        <v>0.85659487738709095</v>
      </c>
      <c r="H18">
        <v>0.53175410048926797</v>
      </c>
      <c r="I18">
        <v>0.93735661729770403</v>
      </c>
      <c r="J18" s="6">
        <f t="shared" si="0"/>
        <v>126.97932942708333</v>
      </c>
      <c r="K18" s="6">
        <f t="shared" si="1"/>
        <v>884.274658203125</v>
      </c>
      <c r="L18" s="4">
        <v>0.60416666666666663</v>
      </c>
      <c r="M18" s="2">
        <v>237.41</v>
      </c>
      <c r="N18" s="2">
        <v>58.24</v>
      </c>
      <c r="O18">
        <f t="shared" si="2"/>
        <v>246.41</v>
      </c>
      <c r="P18">
        <f t="shared" si="3"/>
        <v>74.240000000000009</v>
      </c>
      <c r="Q18">
        <f t="shared" si="4"/>
        <v>72043.282558570369</v>
      </c>
      <c r="R18">
        <f t="shared" si="5"/>
        <v>107764.73562768784</v>
      </c>
      <c r="T18">
        <f t="shared" si="6"/>
        <v>0.27160842585773853</v>
      </c>
      <c r="U18">
        <f t="shared" si="7"/>
        <v>-0.40018909099230854</v>
      </c>
      <c r="V18">
        <f t="shared" si="8"/>
        <v>-0.91643258969263519</v>
      </c>
    </row>
    <row r="19" spans="1:22" ht="15" thickBot="1" x14ac:dyDescent="0.35">
      <c r="A19">
        <v>4842</v>
      </c>
      <c r="B19" s="1">
        <v>45919.615451388891</v>
      </c>
      <c r="C19">
        <v>50092</v>
      </c>
      <c r="D19">
        <v>105511</v>
      </c>
      <c r="E19">
        <v>558122</v>
      </c>
      <c r="F19">
        <v>7161547</v>
      </c>
      <c r="G19">
        <v>0.84626748950673403</v>
      </c>
      <c r="H19">
        <v>0.37839911705146001</v>
      </c>
      <c r="I19">
        <v>0.65168383454748802</v>
      </c>
      <c r="J19" s="6">
        <f t="shared" si="0"/>
        <v>90.840169270833329</v>
      </c>
      <c r="K19" s="6">
        <f t="shared" si="1"/>
        <v>874.2122802734375</v>
      </c>
      <c r="L19" s="4">
        <v>0.61458333333333337</v>
      </c>
      <c r="M19" s="2">
        <v>241.5</v>
      </c>
      <c r="N19" s="2">
        <v>55.24</v>
      </c>
      <c r="O19">
        <f t="shared" si="2"/>
        <v>250.5</v>
      </c>
      <c r="P19">
        <f t="shared" si="3"/>
        <v>71.240000000000009</v>
      </c>
      <c r="Q19">
        <f t="shared" si="4"/>
        <v>71759.019408360065</v>
      </c>
      <c r="R19">
        <f t="shared" si="5"/>
        <v>119482.12002318792</v>
      </c>
      <c r="T19">
        <f t="shared" si="6"/>
        <v>0.32160473089197961</v>
      </c>
      <c r="U19">
        <f t="shared" si="7"/>
        <v>-0.33380685923377124</v>
      </c>
      <c r="V19">
        <f t="shared" si="8"/>
        <v>-0.94264149109217832</v>
      </c>
    </row>
    <row r="20" spans="1:22" ht="15" thickBot="1" x14ac:dyDescent="0.35">
      <c r="A20">
        <v>5127</v>
      </c>
      <c r="B20" s="1">
        <v>45919.622858796298</v>
      </c>
      <c r="C20">
        <v>47541</v>
      </c>
      <c r="D20">
        <v>106000</v>
      </c>
      <c r="E20">
        <v>11966</v>
      </c>
      <c r="F20">
        <v>3219627</v>
      </c>
      <c r="G20">
        <v>0.35240308372086099</v>
      </c>
      <c r="H20">
        <v>1.18725636725796E-3</v>
      </c>
      <c r="I20">
        <v>0.229403816249828</v>
      </c>
      <c r="J20" s="6">
        <f t="shared" si="0"/>
        <v>1.9475911458333333</v>
      </c>
      <c r="K20" s="6">
        <f t="shared" si="1"/>
        <v>393.0208740234375</v>
      </c>
      <c r="L20" s="4">
        <v>0.625</v>
      </c>
      <c r="M20" s="2">
        <v>245.02</v>
      </c>
      <c r="N20" s="2">
        <v>52.13</v>
      </c>
      <c r="O20">
        <f t="shared" si="2"/>
        <v>254.02</v>
      </c>
      <c r="P20">
        <f t="shared" si="3"/>
        <v>68.13</v>
      </c>
      <c r="Q20">
        <f t="shared" si="4"/>
        <v>70740.69469816389</v>
      </c>
      <c r="R20">
        <f t="shared" si="5"/>
        <v>131351.25103339533</v>
      </c>
      <c r="T20">
        <f t="shared" si="6"/>
        <v>0.37250191754315187</v>
      </c>
      <c r="U20">
        <f t="shared" si="7"/>
        <v>-0.27530179539967747</v>
      </c>
      <c r="V20">
        <f t="shared" si="8"/>
        <v>-0.96135785296096377</v>
      </c>
    </row>
    <row r="25" spans="1:22" x14ac:dyDescent="0.3">
      <c r="A25" t="s">
        <v>20</v>
      </c>
      <c r="B25">
        <v>-9</v>
      </c>
    </row>
    <row r="26" spans="1:22" x14ac:dyDescent="0.3">
      <c r="A26" t="s">
        <v>21</v>
      </c>
      <c r="B26">
        <v>16</v>
      </c>
    </row>
    <row r="29" spans="1:22" x14ac:dyDescent="0.3">
      <c r="A29" t="s">
        <v>22</v>
      </c>
      <c r="B29">
        <v>64</v>
      </c>
    </row>
    <row r="30" spans="1:22" x14ac:dyDescent="0.3">
      <c r="A30" t="s">
        <v>23</v>
      </c>
      <c r="B30">
        <v>80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8A60-C827-4B4B-9C01-150174DD4EF1}">
  <dimension ref="A1:T39"/>
  <sheetViews>
    <sheetView topLeftCell="A25" workbookViewId="0">
      <selection activeCell="D39" sqref="D39"/>
    </sheetView>
  </sheetViews>
  <sheetFormatPr baseColWidth="10" defaultColWidth="11.44140625" defaultRowHeight="14.4" x14ac:dyDescent="0.3"/>
  <cols>
    <col min="4" max="4" width="12" bestFit="1" customWidth="1"/>
    <col min="11" max="11" width="16.44140625" customWidth="1"/>
    <col min="20" max="20" width="17.44140625" bestFit="1" customWidth="1"/>
  </cols>
  <sheetData>
    <row r="1" spans="1:20" ht="15" thickBot="1" x14ac:dyDescent="0.35">
      <c r="A1" s="2" t="s">
        <v>10</v>
      </c>
      <c r="B1" s="2" t="s">
        <v>11</v>
      </c>
      <c r="C1" s="2" t="s">
        <v>12</v>
      </c>
      <c r="D1" t="s">
        <v>13</v>
      </c>
      <c r="E1" t="s">
        <v>14</v>
      </c>
      <c r="F1" t="s">
        <v>16</v>
      </c>
      <c r="G1" t="s">
        <v>15</v>
      </c>
      <c r="K1" t="s">
        <v>0</v>
      </c>
      <c r="L1" t="s">
        <v>1</v>
      </c>
      <c r="M1" t="s">
        <v>2</v>
      </c>
      <c r="N1" t="s">
        <v>3</v>
      </c>
      <c r="O1" t="s">
        <v>5</v>
      </c>
      <c r="P1" t="s">
        <v>7</v>
      </c>
      <c r="Q1" t="s">
        <v>8</v>
      </c>
      <c r="R1" t="s">
        <v>9</v>
      </c>
      <c r="S1" t="s">
        <v>27</v>
      </c>
      <c r="T1" t="s">
        <v>28</v>
      </c>
    </row>
    <row r="2" spans="1:20" ht="15" thickBot="1" x14ac:dyDescent="0.35">
      <c r="A2" s="4">
        <v>0.4375</v>
      </c>
      <c r="B2" s="2">
        <v>115.09</v>
      </c>
      <c r="C2" s="2">
        <v>52.37</v>
      </c>
      <c r="D2">
        <f>B2-$B$25</f>
        <v>80.09</v>
      </c>
      <c r="E2">
        <f>C2+$B$26</f>
        <v>70.37</v>
      </c>
      <c r="F2">
        <f>(B2-180)/$B$29*54000+54000</f>
        <v>74.769230769234127</v>
      </c>
      <c r="G2">
        <f>(90-E2)/$B$30*53000+53000/COS($B$25*PI()/180)+(1-COS($B$25*PI()/D2))*-53000</f>
        <v>35125.989300820489</v>
      </c>
      <c r="J2">
        <v>0</v>
      </c>
      <c r="K2" s="1">
        <v>45910.430451388886</v>
      </c>
      <c r="L2">
        <v>18800</v>
      </c>
      <c r="M2">
        <v>0</v>
      </c>
      <c r="N2">
        <v>15632</v>
      </c>
      <c r="O2">
        <v>3774140</v>
      </c>
      <c r="P2">
        <v>0.43548313300354702</v>
      </c>
      <c r="Q2">
        <v>4.7740069765146798E-3</v>
      </c>
      <c r="R2">
        <v>0.25063437199208799</v>
      </c>
      <c r="S2" s="6">
        <f>N2/6144</f>
        <v>2.5442708333333335</v>
      </c>
      <c r="T2" s="6">
        <f>O2/8192</f>
        <v>460.71044921875</v>
      </c>
    </row>
    <row r="3" spans="1:20" ht="15" thickBot="1" x14ac:dyDescent="0.35">
      <c r="A3" s="4">
        <v>0.44791666666666669</v>
      </c>
      <c r="B3" s="2">
        <v>118.65</v>
      </c>
      <c r="C3" s="2">
        <v>55.47</v>
      </c>
      <c r="D3">
        <f t="shared" ref="D3:D20" si="0">B3-$B$25</f>
        <v>83.65</v>
      </c>
      <c r="E3">
        <f t="shared" ref="E3:E20" si="1">C3+$B$26</f>
        <v>73.47</v>
      </c>
      <c r="F3">
        <f t="shared" ref="F3:F20" si="2">(B3-180)/$B$29*54000+54000</f>
        <v>3032.3076923076951</v>
      </c>
      <c r="G3">
        <f t="shared" ref="G3:G20" si="3">(90-E3)/$B$30*53000+53000/COS($B$25*PI()/180)+(1-COS($B$25*PI()/D3))*-53000</f>
        <v>36088.994638322823</v>
      </c>
      <c r="J3">
        <v>226</v>
      </c>
      <c r="K3" s="1">
        <v>45910.452361111114</v>
      </c>
      <c r="L3">
        <v>22219</v>
      </c>
      <c r="M3">
        <v>5269</v>
      </c>
      <c r="N3">
        <v>183265</v>
      </c>
      <c r="O3">
        <v>5814836</v>
      </c>
      <c r="P3">
        <v>0.68513435218274799</v>
      </c>
      <c r="Q3">
        <v>0.124648349620925</v>
      </c>
      <c r="R3">
        <v>0.355910832326019</v>
      </c>
      <c r="S3" s="6">
        <f t="shared" ref="S3:S20" si="4">N3/6144</f>
        <v>29.828287760416668</v>
      </c>
      <c r="T3" s="6">
        <f t="shared" ref="T3:T20" si="5">O3/8192</f>
        <v>709.81884765625</v>
      </c>
    </row>
    <row r="4" spans="1:20" ht="15" thickBot="1" x14ac:dyDescent="0.35">
      <c r="A4" s="4">
        <v>0.45833333333333331</v>
      </c>
      <c r="B4" s="2">
        <v>122.79</v>
      </c>
      <c r="C4" s="2">
        <v>58.46</v>
      </c>
      <c r="D4">
        <f t="shared" si="0"/>
        <v>87.79</v>
      </c>
      <c r="E4">
        <f t="shared" si="1"/>
        <v>76.460000000000008</v>
      </c>
      <c r="F4">
        <f t="shared" si="2"/>
        <v>6471.6923076923122</v>
      </c>
      <c r="G4">
        <f t="shared" si="3"/>
        <v>37258.302339726528</v>
      </c>
      <c r="J4">
        <v>453</v>
      </c>
      <c r="K4" s="1">
        <v>45910.460243055553</v>
      </c>
      <c r="L4">
        <v>26101</v>
      </c>
      <c r="M4">
        <v>0</v>
      </c>
      <c r="N4">
        <v>716389</v>
      </c>
      <c r="O4">
        <v>6553308</v>
      </c>
      <c r="P4">
        <v>0.77547629195707202</v>
      </c>
      <c r="Q4">
        <v>0.50588527223138302</v>
      </c>
      <c r="R4">
        <v>0.935917993461586</v>
      </c>
      <c r="S4" s="6">
        <f t="shared" si="4"/>
        <v>116.59977213541667</v>
      </c>
      <c r="T4" s="6">
        <f t="shared" si="5"/>
        <v>799.96435546875</v>
      </c>
    </row>
    <row r="5" spans="1:20" ht="15" thickBot="1" x14ac:dyDescent="0.35">
      <c r="A5" s="4">
        <v>0.46875</v>
      </c>
      <c r="B5" s="2">
        <v>127.65</v>
      </c>
      <c r="C5" s="2">
        <v>61.3</v>
      </c>
      <c r="D5">
        <f t="shared" si="0"/>
        <v>92.65</v>
      </c>
      <c r="E5">
        <f t="shared" si="1"/>
        <v>79.3</v>
      </c>
      <c r="F5">
        <f t="shared" si="2"/>
        <v>10509.230769230773</v>
      </c>
      <c r="G5">
        <f t="shared" si="3"/>
        <v>38645.804055847082</v>
      </c>
      <c r="J5">
        <v>679</v>
      </c>
      <c r="K5" s="1">
        <v>45910.47016203704</v>
      </c>
      <c r="L5">
        <v>27341</v>
      </c>
      <c r="M5">
        <v>200</v>
      </c>
      <c r="N5">
        <v>881476</v>
      </c>
      <c r="O5">
        <v>7442725</v>
      </c>
      <c r="P5">
        <v>0.88428428609667398</v>
      </c>
      <c r="Q5">
        <v>0.62393897051356995</v>
      </c>
      <c r="R5">
        <v>1.11556439689827</v>
      </c>
      <c r="S5" s="6">
        <f t="shared" si="4"/>
        <v>143.46940104166666</v>
      </c>
      <c r="T5" s="6">
        <f t="shared" si="5"/>
        <v>908.5357666015625</v>
      </c>
    </row>
    <row r="6" spans="1:20" ht="15" thickBot="1" x14ac:dyDescent="0.35">
      <c r="A6" s="4">
        <v>0.47916666666666669</v>
      </c>
      <c r="B6" s="2">
        <v>133.43</v>
      </c>
      <c r="C6" s="2">
        <v>63.95</v>
      </c>
      <c r="D6">
        <f t="shared" si="0"/>
        <v>98.43</v>
      </c>
      <c r="E6">
        <f t="shared" si="1"/>
        <v>81.95</v>
      </c>
      <c r="F6">
        <f t="shared" si="2"/>
        <v>15311.076923076929</v>
      </c>
      <c r="G6">
        <f t="shared" si="3"/>
        <v>40263.794494585512</v>
      </c>
      <c r="J6">
        <v>906</v>
      </c>
      <c r="K6" s="1">
        <v>45910.478043981479</v>
      </c>
      <c r="L6">
        <v>28327</v>
      </c>
      <c r="M6">
        <v>4323</v>
      </c>
      <c r="N6">
        <v>214462</v>
      </c>
      <c r="O6">
        <v>3861590</v>
      </c>
      <c r="P6">
        <v>0.44618144334336302</v>
      </c>
      <c r="Q6">
        <v>0.146957321407373</v>
      </c>
      <c r="R6">
        <v>0.415657338682</v>
      </c>
      <c r="S6" s="6">
        <f t="shared" si="4"/>
        <v>34.905924479166664</v>
      </c>
      <c r="T6" s="6">
        <f t="shared" si="5"/>
        <v>471.385498046875</v>
      </c>
    </row>
    <row r="7" spans="1:20" ht="15" thickBot="1" x14ac:dyDescent="0.35">
      <c r="A7" s="4">
        <v>0.48958333333333331</v>
      </c>
      <c r="B7" s="2">
        <v>140.31</v>
      </c>
      <c r="C7" s="2">
        <v>66.33</v>
      </c>
      <c r="D7">
        <f t="shared" si="0"/>
        <v>105.31</v>
      </c>
      <c r="E7">
        <f t="shared" si="1"/>
        <v>84.33</v>
      </c>
      <c r="F7">
        <f t="shared" si="2"/>
        <v>21026.769230769234</v>
      </c>
      <c r="G7">
        <f t="shared" si="3"/>
        <v>42098.79254484667</v>
      </c>
      <c r="J7">
        <v>1132</v>
      </c>
      <c r="K7" s="1">
        <v>45910.493877314817</v>
      </c>
      <c r="L7">
        <v>32811</v>
      </c>
      <c r="M7">
        <v>6960</v>
      </c>
      <c r="N7">
        <v>193574</v>
      </c>
      <c r="O7">
        <v>5548858</v>
      </c>
      <c r="P7">
        <v>0.65259558502936299</v>
      </c>
      <c r="Q7">
        <v>0.132020314558146</v>
      </c>
      <c r="R7">
        <v>0.376164265443725</v>
      </c>
      <c r="S7" s="6">
        <f t="shared" si="4"/>
        <v>31.506184895833332</v>
      </c>
      <c r="T7" s="6">
        <f t="shared" si="5"/>
        <v>677.350830078125</v>
      </c>
    </row>
    <row r="8" spans="1:20" ht="15" thickBot="1" x14ac:dyDescent="0.35">
      <c r="A8" s="4">
        <v>0.5</v>
      </c>
      <c r="B8" s="2">
        <v>148.5</v>
      </c>
      <c r="C8" s="2">
        <v>68.349999999999994</v>
      </c>
      <c r="D8">
        <f t="shared" si="0"/>
        <v>113.5</v>
      </c>
      <c r="E8">
        <f t="shared" si="1"/>
        <v>86.35</v>
      </c>
      <c r="F8">
        <f t="shared" si="2"/>
        <v>27830.76923076923</v>
      </c>
      <c r="G8">
        <f t="shared" si="3"/>
        <v>44133.671093114586</v>
      </c>
      <c r="J8">
        <v>1359</v>
      </c>
      <c r="K8" s="1">
        <v>45910.55369212963</v>
      </c>
      <c r="L8">
        <v>47300</v>
      </c>
      <c r="M8">
        <v>47900</v>
      </c>
      <c r="N8">
        <v>66586</v>
      </c>
      <c r="O8">
        <v>3142413</v>
      </c>
      <c r="P8">
        <v>0.35819998267717801</v>
      </c>
      <c r="Q8">
        <v>4.1211207617816201E-2</v>
      </c>
      <c r="R8">
        <v>0.27280232633838197</v>
      </c>
      <c r="S8" s="6">
        <f t="shared" si="4"/>
        <v>10.837565104166666</v>
      </c>
      <c r="T8" s="6">
        <f t="shared" si="5"/>
        <v>383.5953369140625</v>
      </c>
    </row>
    <row r="9" spans="1:20" ht="15" thickBot="1" x14ac:dyDescent="0.35">
      <c r="A9" s="4">
        <v>0.51041666666666663</v>
      </c>
      <c r="B9" s="2">
        <v>158.07</v>
      </c>
      <c r="C9" s="2">
        <v>69.92</v>
      </c>
      <c r="D9">
        <f t="shared" si="0"/>
        <v>123.07</v>
      </c>
      <c r="E9">
        <f t="shared" si="1"/>
        <v>87.92</v>
      </c>
      <c r="F9">
        <f t="shared" si="2"/>
        <v>35781.230769230766</v>
      </c>
      <c r="G9">
        <f t="shared" si="3"/>
        <v>46295.990251195151</v>
      </c>
      <c r="J9">
        <v>1585</v>
      </c>
      <c r="K9" s="1">
        <v>45910.573125000003</v>
      </c>
      <c r="L9">
        <v>53804</v>
      </c>
      <c r="M9">
        <v>48266</v>
      </c>
      <c r="N9">
        <v>979699</v>
      </c>
      <c r="O9">
        <v>8388607</v>
      </c>
      <c r="P9">
        <v>1</v>
      </c>
      <c r="Q9">
        <v>0.69417822864032297</v>
      </c>
      <c r="R9">
        <v>1.1760616417585401</v>
      </c>
      <c r="S9" s="6">
        <f t="shared" si="4"/>
        <v>159.45621744791666</v>
      </c>
      <c r="T9" s="6">
        <f t="shared" si="5"/>
        <v>1023.9998779296875</v>
      </c>
    </row>
    <row r="10" spans="1:20" ht="15" thickBot="1" x14ac:dyDescent="0.35">
      <c r="A10" s="4">
        <v>0.52083333333333337</v>
      </c>
      <c r="B10" s="2">
        <v>168.86</v>
      </c>
      <c r="C10" s="2">
        <v>70.91</v>
      </c>
      <c r="D10">
        <f t="shared" si="0"/>
        <v>133.86000000000001</v>
      </c>
      <c r="E10">
        <f t="shared" si="1"/>
        <v>88.91</v>
      </c>
      <c r="F10">
        <f t="shared" si="2"/>
        <v>44745.23076923078</v>
      </c>
      <c r="G10">
        <f t="shared" si="3"/>
        <v>48525.705893480394</v>
      </c>
      <c r="J10">
        <v>1812</v>
      </c>
      <c r="K10" s="1">
        <v>45910.579942129632</v>
      </c>
      <c r="L10">
        <v>56150</v>
      </c>
      <c r="M10">
        <v>52900</v>
      </c>
      <c r="N10">
        <v>1065591</v>
      </c>
      <c r="O10">
        <v>8388607</v>
      </c>
      <c r="P10">
        <v>1</v>
      </c>
      <c r="Q10">
        <v>0.75559958981869302</v>
      </c>
      <c r="R10">
        <v>1.3265303299528699</v>
      </c>
      <c r="S10" s="6">
        <f t="shared" si="4"/>
        <v>173.43603515625</v>
      </c>
      <c r="T10" s="6">
        <f t="shared" si="5"/>
        <v>1023.9998779296875</v>
      </c>
    </row>
    <row r="11" spans="1:20" ht="15" thickBot="1" x14ac:dyDescent="0.35">
      <c r="A11" s="4">
        <v>0.53125</v>
      </c>
      <c r="B11" s="2">
        <v>180.37</v>
      </c>
      <c r="C11" s="2">
        <v>71.23</v>
      </c>
      <c r="D11">
        <f t="shared" si="0"/>
        <v>145.37</v>
      </c>
      <c r="E11">
        <f t="shared" si="1"/>
        <v>89.23</v>
      </c>
      <c r="F11">
        <f t="shared" si="2"/>
        <v>54307.384615384617</v>
      </c>
      <c r="G11">
        <f t="shared" si="3"/>
        <v>50759.215505886845</v>
      </c>
      <c r="J11">
        <v>2039</v>
      </c>
      <c r="K11" s="1">
        <v>45910.585682870369</v>
      </c>
      <c r="L11">
        <v>58900</v>
      </c>
      <c r="M11">
        <v>57350</v>
      </c>
      <c r="N11">
        <v>1334910</v>
      </c>
      <c r="O11">
        <v>8388607</v>
      </c>
      <c r="P11">
        <v>1</v>
      </c>
      <c r="Q11">
        <v>0.94818958156643995</v>
      </c>
      <c r="R11">
        <v>1.8472530641575799</v>
      </c>
      <c r="S11" s="6">
        <f t="shared" si="4"/>
        <v>217.2705078125</v>
      </c>
      <c r="T11" s="6">
        <f t="shared" si="5"/>
        <v>1023.9998779296875</v>
      </c>
    </row>
    <row r="12" spans="1:20" ht="15" thickBot="1" x14ac:dyDescent="0.35">
      <c r="A12" s="4">
        <v>0.54166666666666663</v>
      </c>
      <c r="B12" s="2">
        <v>191.86</v>
      </c>
      <c r="C12" s="2">
        <v>70.86</v>
      </c>
      <c r="D12">
        <f t="shared" si="0"/>
        <v>156.86000000000001</v>
      </c>
      <c r="E12">
        <f t="shared" si="1"/>
        <v>88.86</v>
      </c>
      <c r="F12">
        <f t="shared" si="2"/>
        <v>63852.923076923093</v>
      </c>
      <c r="G12">
        <f t="shared" si="3"/>
        <v>52959.454628500054</v>
      </c>
      <c r="J12">
        <v>2265</v>
      </c>
      <c r="K12" s="1">
        <v>45910.590914351851</v>
      </c>
      <c r="L12">
        <v>59732</v>
      </c>
      <c r="M12">
        <v>57650</v>
      </c>
      <c r="N12">
        <v>756761</v>
      </c>
      <c r="O12">
        <v>8388607</v>
      </c>
      <c r="P12">
        <v>1</v>
      </c>
      <c r="Q12">
        <v>0.53475528566095898</v>
      </c>
      <c r="R12">
        <v>0.82071850120329404</v>
      </c>
      <c r="S12" s="6">
        <f t="shared" si="4"/>
        <v>123.17073567708333</v>
      </c>
      <c r="T12" s="6">
        <f t="shared" si="5"/>
        <v>1023.9998779296875</v>
      </c>
    </row>
    <row r="13" spans="1:20" ht="15" thickBot="1" x14ac:dyDescent="0.35">
      <c r="A13" s="4">
        <v>0.55208333333333337</v>
      </c>
      <c r="B13" s="2">
        <v>202.57</v>
      </c>
      <c r="C13" s="2">
        <v>69.819999999999993</v>
      </c>
      <c r="D13">
        <f t="shared" si="0"/>
        <v>167.57</v>
      </c>
      <c r="E13">
        <f t="shared" si="1"/>
        <v>87.82</v>
      </c>
      <c r="F13">
        <f t="shared" si="2"/>
        <v>72750.461538461532</v>
      </c>
      <c r="G13">
        <f t="shared" si="3"/>
        <v>55138.782875713296</v>
      </c>
      <c r="J13">
        <v>2492</v>
      </c>
      <c r="K13" s="1">
        <v>45910.596168981479</v>
      </c>
      <c r="L13">
        <v>61964</v>
      </c>
      <c r="M13">
        <v>64955</v>
      </c>
      <c r="N13">
        <v>1226053</v>
      </c>
      <c r="O13">
        <v>8388607</v>
      </c>
      <c r="P13">
        <v>1</v>
      </c>
      <c r="Q13">
        <v>0.87034595103281798</v>
      </c>
      <c r="R13">
        <v>1.62784802551204</v>
      </c>
      <c r="S13" s="6">
        <f t="shared" si="4"/>
        <v>199.55289713541666</v>
      </c>
      <c r="T13" s="6">
        <f t="shared" si="5"/>
        <v>1023.9998779296875</v>
      </c>
    </row>
    <row r="14" spans="1:20" ht="15" thickBot="1" x14ac:dyDescent="0.35">
      <c r="A14" s="4">
        <v>0.5625</v>
      </c>
      <c r="B14" s="2">
        <v>212.03</v>
      </c>
      <c r="C14" s="2">
        <v>68.209999999999994</v>
      </c>
      <c r="D14">
        <f t="shared" si="0"/>
        <v>177.03</v>
      </c>
      <c r="E14">
        <f t="shared" si="1"/>
        <v>86.21</v>
      </c>
      <c r="F14">
        <f t="shared" si="2"/>
        <v>80609.538461538468</v>
      </c>
      <c r="G14">
        <f t="shared" si="3"/>
        <v>57313.166113171341</v>
      </c>
      <c r="J14">
        <v>2718</v>
      </c>
      <c r="K14" s="1">
        <v>45910.6016087963</v>
      </c>
      <c r="L14">
        <v>62138</v>
      </c>
      <c r="M14">
        <v>64125</v>
      </c>
      <c r="N14">
        <v>72858</v>
      </c>
      <c r="O14">
        <v>2955940</v>
      </c>
      <c r="P14">
        <v>0.33538756387790403</v>
      </c>
      <c r="Q14">
        <v>4.5696314232061302E-2</v>
      </c>
      <c r="R14">
        <v>0.27068721324040501</v>
      </c>
      <c r="S14" s="6">
        <f t="shared" si="4"/>
        <v>11.8583984375</v>
      </c>
      <c r="T14" s="6">
        <f t="shared" si="5"/>
        <v>360.83251953125</v>
      </c>
    </row>
    <row r="15" spans="1:20" ht="15" thickBot="1" x14ac:dyDescent="0.35">
      <c r="A15" s="4">
        <v>0.57291666666666663</v>
      </c>
      <c r="B15" s="2">
        <v>220.12</v>
      </c>
      <c r="C15" s="2">
        <v>66.16</v>
      </c>
      <c r="D15">
        <f t="shared" si="0"/>
        <v>185.12</v>
      </c>
      <c r="E15">
        <f t="shared" si="1"/>
        <v>84.16</v>
      </c>
      <c r="F15">
        <f t="shared" si="2"/>
        <v>87330.461538461532</v>
      </c>
      <c r="G15">
        <f t="shared" si="3"/>
        <v>59492.495888023615</v>
      </c>
      <c r="J15">
        <v>2945</v>
      </c>
      <c r="K15" s="1">
        <v>45910.623969907407</v>
      </c>
      <c r="L15">
        <v>71009</v>
      </c>
      <c r="M15">
        <v>79657</v>
      </c>
      <c r="N15">
        <v>950972</v>
      </c>
      <c r="O15">
        <v>8388607</v>
      </c>
      <c r="P15">
        <v>1</v>
      </c>
      <c r="Q15">
        <v>0.67363555362319605</v>
      </c>
      <c r="R15">
        <v>1.12742041272842</v>
      </c>
      <c r="S15" s="6">
        <f t="shared" si="4"/>
        <v>154.78059895833334</v>
      </c>
      <c r="T15" s="6">
        <f t="shared" si="5"/>
        <v>1023.9998779296875</v>
      </c>
    </row>
    <row r="16" spans="1:20" ht="15" thickBot="1" x14ac:dyDescent="0.35">
      <c r="A16" s="4">
        <v>0.58333333333333337</v>
      </c>
      <c r="B16" s="2">
        <v>226.91</v>
      </c>
      <c r="C16" s="2">
        <v>63.76</v>
      </c>
      <c r="D16">
        <f t="shared" si="0"/>
        <v>191.91</v>
      </c>
      <c r="E16">
        <f t="shared" si="1"/>
        <v>81.759999999999991</v>
      </c>
      <c r="F16">
        <f t="shared" si="2"/>
        <v>92971.38461538461</v>
      </c>
      <c r="G16">
        <f t="shared" si="3"/>
        <v>61696.103384704016</v>
      </c>
      <c r="J16">
        <v>3171</v>
      </c>
      <c r="K16" s="1">
        <v>45910.638784722221</v>
      </c>
      <c r="L16">
        <v>74695</v>
      </c>
      <c r="M16">
        <v>90638</v>
      </c>
      <c r="N16">
        <v>859317</v>
      </c>
      <c r="O16">
        <v>6099865</v>
      </c>
      <c r="P16">
        <v>0.72000374838454895</v>
      </c>
      <c r="Q16">
        <v>0.60809307168304405</v>
      </c>
      <c r="R16">
        <v>1.1794686062087101</v>
      </c>
      <c r="S16" s="6">
        <f t="shared" si="4"/>
        <v>139.86279296875</v>
      </c>
      <c r="T16" s="6">
        <f t="shared" si="5"/>
        <v>744.6124267578125</v>
      </c>
    </row>
    <row r="17" spans="1:20" ht="15" thickBot="1" x14ac:dyDescent="0.35">
      <c r="A17" s="4">
        <v>0.59375</v>
      </c>
      <c r="B17" s="2">
        <v>232.61</v>
      </c>
      <c r="C17" s="2">
        <v>61.09</v>
      </c>
      <c r="D17">
        <f t="shared" si="0"/>
        <v>197.61</v>
      </c>
      <c r="E17">
        <f t="shared" si="1"/>
        <v>79.09</v>
      </c>
      <c r="F17">
        <f t="shared" si="2"/>
        <v>97706.769230769249</v>
      </c>
      <c r="G17">
        <f t="shared" si="3"/>
        <v>63933.723627270811</v>
      </c>
      <c r="J17">
        <v>3398</v>
      </c>
      <c r="K17" s="1">
        <v>45910.64403935185</v>
      </c>
      <c r="L17">
        <v>75295</v>
      </c>
      <c r="M17">
        <v>93188</v>
      </c>
      <c r="N17">
        <v>1174808</v>
      </c>
      <c r="O17">
        <v>8016808</v>
      </c>
      <c r="P17">
        <v>0.95451548214941895</v>
      </c>
      <c r="Q17">
        <v>0.83370065631869394</v>
      </c>
      <c r="R17">
        <v>1.57217311715139</v>
      </c>
      <c r="S17" s="6">
        <f t="shared" si="4"/>
        <v>191.21223958333334</v>
      </c>
      <c r="T17" s="6">
        <f t="shared" si="5"/>
        <v>978.6142578125</v>
      </c>
    </row>
    <row r="18" spans="1:20" ht="15" thickBot="1" x14ac:dyDescent="0.35">
      <c r="A18" s="4">
        <v>0.60416666666666663</v>
      </c>
      <c r="B18" s="2">
        <v>237.41</v>
      </c>
      <c r="C18" s="2">
        <v>58.24</v>
      </c>
      <c r="D18">
        <f t="shared" si="0"/>
        <v>202.41</v>
      </c>
      <c r="E18">
        <f t="shared" si="1"/>
        <v>76.240000000000009</v>
      </c>
      <c r="F18">
        <f t="shared" si="2"/>
        <v>101694.46153846153</v>
      </c>
      <c r="G18">
        <f t="shared" si="3"/>
        <v>66187.285794604904</v>
      </c>
      <c r="J18">
        <v>3624</v>
      </c>
      <c r="K18" s="1">
        <v>45910.649270833332</v>
      </c>
      <c r="L18">
        <v>76945</v>
      </c>
      <c r="M18">
        <v>95738</v>
      </c>
      <c r="N18">
        <v>1145202</v>
      </c>
      <c r="O18">
        <v>8167269</v>
      </c>
      <c r="P18">
        <v>0.97292232574048898</v>
      </c>
      <c r="Q18">
        <v>0.81252940848365895</v>
      </c>
      <c r="R18">
        <v>1.49907792195067</v>
      </c>
      <c r="S18" s="6">
        <f t="shared" si="4"/>
        <v>186.3935546875</v>
      </c>
      <c r="T18" s="6">
        <f t="shared" si="5"/>
        <v>996.9810791015625</v>
      </c>
    </row>
    <row r="19" spans="1:20" ht="15" thickBot="1" x14ac:dyDescent="0.35">
      <c r="A19" s="4">
        <v>0.61458333333333337</v>
      </c>
      <c r="B19" s="2">
        <v>241.5</v>
      </c>
      <c r="C19" s="2">
        <v>55.24</v>
      </c>
      <c r="D19">
        <f t="shared" si="0"/>
        <v>206.5</v>
      </c>
      <c r="E19">
        <f t="shared" si="1"/>
        <v>73.240000000000009</v>
      </c>
      <c r="F19">
        <f t="shared" si="2"/>
        <v>105092.30769230769</v>
      </c>
      <c r="G19">
        <f t="shared" si="3"/>
        <v>68466.919518228897</v>
      </c>
      <c r="J19">
        <v>3851</v>
      </c>
      <c r="K19" s="1">
        <v>45910.65452546296</v>
      </c>
      <c r="L19">
        <v>77995</v>
      </c>
      <c r="M19">
        <v>96981</v>
      </c>
      <c r="N19">
        <v>937601</v>
      </c>
      <c r="O19">
        <v>7759653</v>
      </c>
      <c r="P19">
        <v>0.92305608826222196</v>
      </c>
      <c r="Q19">
        <v>0.66407395277194103</v>
      </c>
      <c r="R19">
        <v>1.17609171370635</v>
      </c>
      <c r="S19" s="6">
        <f t="shared" si="4"/>
        <v>152.60432942708334</v>
      </c>
      <c r="T19" s="6">
        <f t="shared" si="5"/>
        <v>947.2232666015625</v>
      </c>
    </row>
    <row r="20" spans="1:20" ht="15" thickBot="1" x14ac:dyDescent="0.35">
      <c r="A20" s="4">
        <v>0.625</v>
      </c>
      <c r="B20" s="2">
        <v>245.02</v>
      </c>
      <c r="C20" s="2">
        <v>52.13</v>
      </c>
      <c r="D20">
        <f t="shared" si="0"/>
        <v>210.02</v>
      </c>
      <c r="E20">
        <f t="shared" si="1"/>
        <v>70.13</v>
      </c>
      <c r="F20">
        <f t="shared" si="2"/>
        <v>108016.6153846154</v>
      </c>
      <c r="G20">
        <f t="shared" si="3"/>
        <v>70765.595885609247</v>
      </c>
      <c r="J20">
        <v>4078</v>
      </c>
      <c r="K20" s="1">
        <v>45910.660636574074</v>
      </c>
      <c r="L20">
        <v>79977</v>
      </c>
      <c r="M20">
        <v>96741</v>
      </c>
      <c r="N20">
        <v>97309</v>
      </c>
      <c r="O20">
        <v>2066637</v>
      </c>
      <c r="P20">
        <v>0.22659351607768199</v>
      </c>
      <c r="Q20">
        <v>6.3181222048532396E-2</v>
      </c>
      <c r="R20">
        <v>0.242421983417313</v>
      </c>
      <c r="S20" s="6">
        <f t="shared" si="4"/>
        <v>15.838053385416666</v>
      </c>
      <c r="T20" s="6">
        <f t="shared" si="5"/>
        <v>252.2750244140625</v>
      </c>
    </row>
    <row r="21" spans="1:20" x14ac:dyDescent="0.3">
      <c r="K21" s="1"/>
    </row>
    <row r="22" spans="1:20" x14ac:dyDescent="0.3">
      <c r="K22" s="1"/>
    </row>
    <row r="23" spans="1:20" x14ac:dyDescent="0.3">
      <c r="K23" s="1"/>
    </row>
    <row r="24" spans="1:20" x14ac:dyDescent="0.3">
      <c r="K24" s="1"/>
    </row>
    <row r="25" spans="1:20" x14ac:dyDescent="0.3">
      <c r="A25" t="s">
        <v>20</v>
      </c>
      <c r="B25">
        <v>35</v>
      </c>
      <c r="K25" s="1"/>
    </row>
    <row r="26" spans="1:20" x14ac:dyDescent="0.3">
      <c r="A26" t="s">
        <v>21</v>
      </c>
      <c r="B26">
        <v>18</v>
      </c>
      <c r="K26" s="1"/>
    </row>
    <row r="27" spans="1:20" x14ac:dyDescent="0.3">
      <c r="K27" s="1"/>
    </row>
    <row r="28" spans="1:20" x14ac:dyDescent="0.3">
      <c r="K28" s="1"/>
    </row>
    <row r="29" spans="1:20" x14ac:dyDescent="0.3">
      <c r="A29" t="s">
        <v>22</v>
      </c>
      <c r="B29">
        <v>65</v>
      </c>
      <c r="F29" s="5"/>
      <c r="K29" s="1"/>
    </row>
    <row r="30" spans="1:20" x14ac:dyDescent="0.3">
      <c r="A30" t="s">
        <v>23</v>
      </c>
      <c r="B30">
        <v>80</v>
      </c>
      <c r="K30" s="1"/>
    </row>
    <row r="31" spans="1:20" x14ac:dyDescent="0.3">
      <c r="K31" s="1"/>
    </row>
    <row r="32" spans="1:20" x14ac:dyDescent="0.3">
      <c r="K32" s="1"/>
    </row>
    <row r="33" spans="2:11" x14ac:dyDescent="0.3">
      <c r="K33" s="1"/>
    </row>
    <row r="35" spans="2:11" x14ac:dyDescent="0.3">
      <c r="B35">
        <f>218-180</f>
        <v>38</v>
      </c>
    </row>
    <row r="39" spans="2:11" x14ac:dyDescent="0.3">
      <c r="D39">
        <f>COS($B$25*PI()/180)</f>
        <v>0.8191520442889918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E022E-A7D8-4DA6-8ACB-AB0F128C49E2}">
  <dimension ref="A1:L34"/>
  <sheetViews>
    <sheetView topLeftCell="A45" workbookViewId="0">
      <selection activeCell="D5" sqref="D5"/>
    </sheetView>
  </sheetViews>
  <sheetFormatPr baseColWidth="10" defaultColWidth="11.44140625" defaultRowHeight="14.4" x14ac:dyDescent="0.3"/>
  <cols>
    <col min="1" max="1" width="16.33203125" customWidth="1"/>
    <col min="7" max="7" width="13.6640625" customWidth="1"/>
  </cols>
  <sheetData>
    <row r="1" spans="1:12" x14ac:dyDescent="0.3">
      <c r="A1" t="s">
        <v>29</v>
      </c>
      <c r="B1" t="s">
        <v>1</v>
      </c>
      <c r="C1" t="s">
        <v>2</v>
      </c>
      <c r="D1" t="s">
        <v>30</v>
      </c>
      <c r="E1" t="s">
        <v>31</v>
      </c>
      <c r="F1" t="s">
        <v>32</v>
      </c>
      <c r="G1" t="s">
        <v>33</v>
      </c>
      <c r="H1" t="s">
        <v>12</v>
      </c>
      <c r="I1">
        <v>44.23</v>
      </c>
      <c r="J1">
        <v>23.22</v>
      </c>
      <c r="K1" t="s">
        <v>34</v>
      </c>
      <c r="L1" t="s">
        <v>35</v>
      </c>
    </row>
    <row r="2" spans="1:12" x14ac:dyDescent="0.3">
      <c r="A2" s="1">
        <v>45896.467314814814</v>
      </c>
      <c r="B2">
        <v>26355</v>
      </c>
      <c r="C2">
        <v>5540</v>
      </c>
      <c r="D2">
        <v>125.723958333333</v>
      </c>
      <c r="E2">
        <v>151</v>
      </c>
      <c r="F2">
        <v>0</v>
      </c>
      <c r="G2">
        <v>113.392666666666</v>
      </c>
      <c r="H2">
        <v>63.676355555555503</v>
      </c>
      <c r="I2">
        <f>G2-$I$1</f>
        <v>69.162666666666013</v>
      </c>
      <c r="J2">
        <f>H2+$J$1</f>
        <v>86.896355555555502</v>
      </c>
      <c r="K2">
        <f>505.15*(90 - J2) + 309.41*I2 + 957.95</f>
        <v>23925.376684444273</v>
      </c>
      <c r="L2">
        <f>4006.56*I2 - 21.86*(I2^2) + 0.0428*(I2^3) + 1480.15*(90 - J2) - 200962</f>
        <v>-9670.6586572973465</v>
      </c>
    </row>
    <row r="3" spans="1:12" x14ac:dyDescent="0.3">
      <c r="A3" s="1">
        <v>45896.469166666669</v>
      </c>
      <c r="B3">
        <v>26555</v>
      </c>
      <c r="C3">
        <v>6340</v>
      </c>
      <c r="D3">
        <v>141.5380859375</v>
      </c>
      <c r="E3">
        <v>231</v>
      </c>
      <c r="F3">
        <v>1</v>
      </c>
      <c r="G3">
        <v>114.1228</v>
      </c>
      <c r="H3">
        <v>64.244799999999998</v>
      </c>
      <c r="I3">
        <f t="shared" ref="I3:I33" si="0">G3-$I$1</f>
        <v>69.892799999999994</v>
      </c>
      <c r="J3">
        <f t="shared" ref="J3:J33" si="1">H3+$J$1</f>
        <v>87.464799999999997</v>
      </c>
      <c r="K3">
        <f t="shared" ref="K3:K34" si="2">505.15*(90 - J3) + 309.41*I3 + 957.95</f>
        <v>23864.137528000003</v>
      </c>
      <c r="L3">
        <f t="shared" ref="L3:L34" si="3">4006.56*I3 - 21.86*(I3^2) + 0.0428*(I3^3) + 1480.15*(90 - J3) - 200962</f>
        <v>-9352.9459996908845</v>
      </c>
    </row>
    <row r="4" spans="1:12" x14ac:dyDescent="0.3">
      <c r="A4" s="1">
        <v>45896.471574074072</v>
      </c>
      <c r="B4">
        <v>25755</v>
      </c>
      <c r="C4">
        <v>7040</v>
      </c>
      <c r="D4">
        <v>130.802408854166</v>
      </c>
      <c r="E4">
        <v>335</v>
      </c>
      <c r="F4">
        <v>2</v>
      </c>
      <c r="G4">
        <v>115.23675555555501</v>
      </c>
      <c r="H4">
        <v>64.965866666666599</v>
      </c>
      <c r="I4">
        <f t="shared" si="0"/>
        <v>71.006755555555003</v>
      </c>
      <c r="J4">
        <f t="shared" si="1"/>
        <v>88.185866666666598</v>
      </c>
      <c r="K4">
        <f t="shared" si="2"/>
        <v>23844.559689777641</v>
      </c>
      <c r="L4">
        <f t="shared" si="3"/>
        <v>-8678.251214071759</v>
      </c>
    </row>
    <row r="5" spans="1:12" x14ac:dyDescent="0.3">
      <c r="A5" s="1">
        <v>45896.474305555559</v>
      </c>
      <c r="B5">
        <v>27135</v>
      </c>
      <c r="C5">
        <v>4100</v>
      </c>
      <c r="D5">
        <v>80.5997721354166</v>
      </c>
      <c r="E5">
        <v>453</v>
      </c>
      <c r="F5">
        <v>3</v>
      </c>
      <c r="G5">
        <v>116.50066666666601</v>
      </c>
      <c r="H5">
        <v>65.784000000000006</v>
      </c>
      <c r="I5">
        <f t="shared" si="0"/>
        <v>72.270666666666017</v>
      </c>
      <c r="J5">
        <f t="shared" si="1"/>
        <v>89.004000000000005</v>
      </c>
      <c r="K5">
        <f t="shared" si="2"/>
        <v>23822.346373333134</v>
      </c>
      <c r="L5">
        <f t="shared" si="3"/>
        <v>-7951.0100040717225</v>
      </c>
    </row>
    <row r="6" spans="1:12" x14ac:dyDescent="0.3">
      <c r="A6" s="1">
        <v>45896.478194444448</v>
      </c>
      <c r="B6">
        <v>29095</v>
      </c>
      <c r="C6">
        <v>3460</v>
      </c>
      <c r="D6">
        <v>49.6671549479166</v>
      </c>
      <c r="E6">
        <v>621</v>
      </c>
      <c r="F6">
        <v>4</v>
      </c>
      <c r="G6">
        <v>118.30013333333299</v>
      </c>
      <c r="H6">
        <v>66.948799999999906</v>
      </c>
      <c r="I6">
        <f t="shared" si="0"/>
        <v>74.07013333333299</v>
      </c>
      <c r="J6">
        <f t="shared" si="1"/>
        <v>90.168799999999905</v>
      </c>
      <c r="K6">
        <f t="shared" si="2"/>
        <v>23790.72063466661</v>
      </c>
      <c r="L6">
        <f t="shared" si="3"/>
        <v>-6984.8384178523847</v>
      </c>
    </row>
    <row r="7" spans="1:12" x14ac:dyDescent="0.3">
      <c r="A7" s="1">
        <v>45896.481782407405</v>
      </c>
      <c r="B7">
        <v>28055</v>
      </c>
      <c r="C7">
        <v>2360</v>
      </c>
      <c r="D7">
        <v>24.35107421875</v>
      </c>
      <c r="E7">
        <v>776</v>
      </c>
      <c r="F7">
        <v>5</v>
      </c>
      <c r="G7">
        <v>120.2868</v>
      </c>
      <c r="H7">
        <v>67.983288888888794</v>
      </c>
      <c r="I7">
        <f t="shared" si="0"/>
        <v>76.05680000000001</v>
      </c>
      <c r="J7">
        <f t="shared" si="1"/>
        <v>91.203288888888792</v>
      </c>
      <c r="K7">
        <f t="shared" si="2"/>
        <v>23882.843105777833</v>
      </c>
      <c r="L7">
        <f t="shared" si="3"/>
        <v>-5638.7471105915902</v>
      </c>
    </row>
    <row r="8" spans="1:12" x14ac:dyDescent="0.3">
      <c r="A8" s="1">
        <v>45896.486712962964</v>
      </c>
      <c r="B8">
        <v>30655</v>
      </c>
      <c r="C8">
        <v>1660</v>
      </c>
      <c r="D8">
        <v>8.2071940104166607</v>
      </c>
      <c r="E8">
        <v>989</v>
      </c>
      <c r="F8">
        <v>6</v>
      </c>
      <c r="G8">
        <v>123.1836</v>
      </c>
      <c r="H8">
        <v>69.384355555555501</v>
      </c>
      <c r="I8">
        <f t="shared" si="0"/>
        <v>78.953599999999994</v>
      </c>
      <c r="J8">
        <f t="shared" si="1"/>
        <v>92.6043555555555</v>
      </c>
      <c r="K8">
        <f t="shared" si="2"/>
        <v>24071.393167111139</v>
      </c>
      <c r="L8">
        <f t="shared" si="3"/>
        <v>-3687.6396369316208</v>
      </c>
    </row>
    <row r="9" spans="1:12" x14ac:dyDescent="0.3">
      <c r="A9" s="1">
        <v>45896.490300925929</v>
      </c>
      <c r="B9">
        <v>32155</v>
      </c>
      <c r="C9">
        <v>960</v>
      </c>
      <c r="D9">
        <v>6.3846028645833304</v>
      </c>
      <c r="E9">
        <v>1144</v>
      </c>
      <c r="F9">
        <v>7</v>
      </c>
      <c r="G9">
        <v>125.418355555555</v>
      </c>
      <c r="H9">
        <v>70.387377777777701</v>
      </c>
      <c r="I9">
        <f t="shared" si="0"/>
        <v>81.188355555555006</v>
      </c>
      <c r="J9">
        <f t="shared" si="1"/>
        <v>93.6073777777777</v>
      </c>
      <c r="K9">
        <f t="shared" si="2"/>
        <v>24256.172207999873</v>
      </c>
      <c r="L9">
        <f t="shared" si="3"/>
        <v>-2201.9843319554639</v>
      </c>
    </row>
    <row r="10" spans="1:12" x14ac:dyDescent="0.3">
      <c r="A10" s="1">
        <v>45896.495000000003</v>
      </c>
      <c r="B10">
        <v>34955</v>
      </c>
      <c r="C10">
        <v>3660</v>
      </c>
      <c r="D10">
        <v>5.02880859375</v>
      </c>
      <c r="E10">
        <v>1347</v>
      </c>
      <c r="F10">
        <v>8</v>
      </c>
      <c r="G10">
        <v>129.00919999999999</v>
      </c>
      <c r="H10">
        <v>71.614400000000003</v>
      </c>
      <c r="I10">
        <f t="shared" si="0"/>
        <v>84.779200000000003</v>
      </c>
      <c r="J10">
        <f t="shared" si="1"/>
        <v>94.834400000000002</v>
      </c>
      <c r="K10">
        <f t="shared" si="2"/>
        <v>24747.385112000004</v>
      </c>
      <c r="L10">
        <f t="shared" si="3"/>
        <v>516.53329287841916</v>
      </c>
    </row>
    <row r="11" spans="1:12" x14ac:dyDescent="0.3">
      <c r="A11" s="1">
        <v>45896.495625000003</v>
      </c>
      <c r="B11">
        <v>33355</v>
      </c>
      <c r="C11">
        <v>3460</v>
      </c>
      <c r="D11">
        <v>4.568359375</v>
      </c>
      <c r="E11">
        <v>1374</v>
      </c>
      <c r="F11">
        <v>9</v>
      </c>
      <c r="G11">
        <v>129.48679999999999</v>
      </c>
      <c r="H11">
        <v>71.777600000000007</v>
      </c>
      <c r="I11">
        <f t="shared" si="0"/>
        <v>85.256799999999998</v>
      </c>
      <c r="J11">
        <f t="shared" si="1"/>
        <v>94.997600000000006</v>
      </c>
      <c r="K11">
        <f t="shared" si="2"/>
        <v>24812.718848</v>
      </c>
      <c r="L11">
        <f t="shared" si="3"/>
        <v>856.52647727468866</v>
      </c>
    </row>
    <row r="12" spans="1:12" x14ac:dyDescent="0.3">
      <c r="A12" s="1">
        <v>45896.500648148147</v>
      </c>
      <c r="B12">
        <v>28655</v>
      </c>
      <c r="C12">
        <v>1500</v>
      </c>
      <c r="D12">
        <v>3.5730794270833299</v>
      </c>
      <c r="E12">
        <v>1569</v>
      </c>
      <c r="F12">
        <v>10</v>
      </c>
      <c r="G12">
        <v>133.482711111111</v>
      </c>
      <c r="H12">
        <v>73.064977777777699</v>
      </c>
      <c r="I12">
        <f t="shared" si="0"/>
        <v>89.252711111111012</v>
      </c>
      <c r="J12">
        <f t="shared" si="1"/>
        <v>96.284977777777698</v>
      </c>
      <c r="K12">
        <f t="shared" si="2"/>
        <v>25398.774820444458</v>
      </c>
      <c r="L12">
        <f t="shared" si="3"/>
        <v>3624.2823216062679</v>
      </c>
    </row>
    <row r="13" spans="1:12" x14ac:dyDescent="0.3">
      <c r="A13" s="1">
        <v>45896.509340277778</v>
      </c>
      <c r="B13">
        <v>28755</v>
      </c>
      <c r="C13">
        <v>1400</v>
      </c>
      <c r="D13">
        <v>3.3240559895833299</v>
      </c>
      <c r="E13">
        <v>1808</v>
      </c>
      <c r="F13">
        <v>11</v>
      </c>
      <c r="G13">
        <v>142.23603333333301</v>
      </c>
      <c r="H13">
        <v>75.009233333333299</v>
      </c>
      <c r="I13">
        <f t="shared" si="0"/>
        <v>98.006033333333022</v>
      </c>
      <c r="J13">
        <f t="shared" si="1"/>
        <v>98.229233333333298</v>
      </c>
      <c r="K13">
        <f t="shared" si="2"/>
        <v>27124.999555333259</v>
      </c>
      <c r="L13">
        <f t="shared" si="3"/>
        <v>9845.7203040433524</v>
      </c>
    </row>
    <row r="14" spans="1:12" x14ac:dyDescent="0.3">
      <c r="A14" s="1">
        <v>45896.51290509259</v>
      </c>
      <c r="B14">
        <v>30155</v>
      </c>
      <c r="C14">
        <v>100</v>
      </c>
      <c r="D14">
        <v>3.6697591145833299</v>
      </c>
      <c r="E14">
        <v>1953</v>
      </c>
      <c r="F14">
        <v>12</v>
      </c>
      <c r="G14">
        <v>146.580833333333</v>
      </c>
      <c r="H14">
        <v>75.665666666666596</v>
      </c>
      <c r="I14">
        <f t="shared" si="0"/>
        <v>102.35083333333301</v>
      </c>
      <c r="J14">
        <f t="shared" si="1"/>
        <v>98.885666666666594</v>
      </c>
      <c r="K14">
        <f t="shared" si="2"/>
        <v>28137.726824999943</v>
      </c>
      <c r="L14">
        <f t="shared" si="3"/>
        <v>12851.969709569647</v>
      </c>
    </row>
    <row r="15" spans="1:12" x14ac:dyDescent="0.3">
      <c r="A15" s="1">
        <v>45896.513831018521</v>
      </c>
      <c r="B15">
        <v>32055</v>
      </c>
      <c r="C15">
        <v>300</v>
      </c>
      <c r="D15">
        <v>3.1883138020833299</v>
      </c>
      <c r="E15">
        <v>1970</v>
      </c>
      <c r="F15">
        <v>13</v>
      </c>
      <c r="G15">
        <v>147.794166666666</v>
      </c>
      <c r="H15">
        <v>75.820333333333295</v>
      </c>
      <c r="I15">
        <f t="shared" si="0"/>
        <v>103.56416666666601</v>
      </c>
      <c r="J15">
        <f t="shared" si="1"/>
        <v>99.040333333333294</v>
      </c>
      <c r="K15">
        <f t="shared" si="2"/>
        <v>28435.014424999823</v>
      </c>
      <c r="L15">
        <f t="shared" si="3"/>
        <v>13674.205767468695</v>
      </c>
    </row>
    <row r="16" spans="1:12" x14ac:dyDescent="0.3">
      <c r="A16" s="1">
        <v>45896.522141203706</v>
      </c>
      <c r="B16">
        <v>32455</v>
      </c>
      <c r="C16">
        <v>100</v>
      </c>
      <c r="D16">
        <v>3.3854166666666599</v>
      </c>
      <c r="E16">
        <v>2184</v>
      </c>
      <c r="F16">
        <v>14</v>
      </c>
      <c r="G16">
        <v>159.04668888888801</v>
      </c>
      <c r="H16">
        <v>77.101744444444407</v>
      </c>
      <c r="I16">
        <f t="shared" si="0"/>
        <v>114.81668888888802</v>
      </c>
      <c r="J16">
        <f t="shared" si="1"/>
        <v>100.32174444444441</v>
      </c>
      <c r="K16">
        <f t="shared" si="2"/>
        <v>31269.352502999755</v>
      </c>
      <c r="L16">
        <f t="shared" si="3"/>
        <v>20385.307191937405</v>
      </c>
    </row>
    <row r="17" spans="1:12" x14ac:dyDescent="0.3">
      <c r="A17" s="1">
        <v>45896.527071759258</v>
      </c>
      <c r="B17">
        <v>32455</v>
      </c>
      <c r="C17">
        <v>100</v>
      </c>
      <c r="D17">
        <v>3.03759765625</v>
      </c>
      <c r="E17">
        <v>2396</v>
      </c>
      <c r="F17">
        <v>15</v>
      </c>
      <c r="G17">
        <v>166.87562222222201</v>
      </c>
      <c r="H17">
        <v>77.523011111111103</v>
      </c>
      <c r="I17">
        <f t="shared" si="0"/>
        <v>122.64562222222202</v>
      </c>
      <c r="J17">
        <f t="shared" si="1"/>
        <v>100.7430111111111</v>
      </c>
      <c r="K17">
        <f t="shared" si="2"/>
        <v>33478.899908999942</v>
      </c>
      <c r="L17">
        <f t="shared" si="3"/>
        <v>24665.466470047802</v>
      </c>
    </row>
    <row r="18" spans="1:12" x14ac:dyDescent="0.3">
      <c r="A18" s="1">
        <v>45896.530312499999</v>
      </c>
      <c r="B18">
        <v>32455</v>
      </c>
      <c r="C18">
        <v>100</v>
      </c>
      <c r="D18">
        <v>2.97021484375</v>
      </c>
      <c r="E18">
        <v>2536</v>
      </c>
      <c r="F18">
        <v>16</v>
      </c>
      <c r="G18">
        <v>172.0214</v>
      </c>
      <c r="H18">
        <v>77.799899999999994</v>
      </c>
      <c r="I18">
        <f t="shared" si="0"/>
        <v>127.79140000000001</v>
      </c>
      <c r="J18">
        <f t="shared" si="1"/>
        <v>101.01989999999999</v>
      </c>
      <c r="K18">
        <f t="shared" si="2"/>
        <v>34931.184589000011</v>
      </c>
      <c r="L18">
        <f t="shared" si="3"/>
        <v>27062.961743813765</v>
      </c>
    </row>
    <row r="19" spans="1:12" x14ac:dyDescent="0.3">
      <c r="A19" s="1">
        <v>45896.5309375</v>
      </c>
      <c r="B19">
        <v>32455</v>
      </c>
      <c r="C19">
        <v>100</v>
      </c>
      <c r="D19">
        <v>2.85693359375</v>
      </c>
      <c r="E19">
        <v>2563</v>
      </c>
      <c r="F19">
        <v>17</v>
      </c>
      <c r="G19">
        <v>173.0138</v>
      </c>
      <c r="H19">
        <v>77.853299999999905</v>
      </c>
      <c r="I19">
        <f t="shared" si="0"/>
        <v>128.78380000000001</v>
      </c>
      <c r="J19">
        <f t="shared" si="1"/>
        <v>101.0732999999999</v>
      </c>
      <c r="K19">
        <f t="shared" si="2"/>
        <v>35211.268063000054</v>
      </c>
      <c r="L19">
        <f t="shared" si="3"/>
        <v>27491.04449853627</v>
      </c>
    </row>
    <row r="20" spans="1:12" x14ac:dyDescent="0.3">
      <c r="A20" s="1">
        <v>45896.535173611112</v>
      </c>
      <c r="B20">
        <v>32455</v>
      </c>
      <c r="C20">
        <v>100</v>
      </c>
      <c r="D20">
        <v>2.99755859375</v>
      </c>
      <c r="E20">
        <v>2746</v>
      </c>
      <c r="F20">
        <v>18</v>
      </c>
      <c r="G20">
        <v>180.12049999999999</v>
      </c>
      <c r="H20">
        <v>77.823499999999996</v>
      </c>
      <c r="I20">
        <f t="shared" si="0"/>
        <v>135.8905</v>
      </c>
      <c r="J20">
        <f t="shared" si="1"/>
        <v>101.04349999999999</v>
      </c>
      <c r="K20">
        <f t="shared" si="2"/>
        <v>37425.205580000002</v>
      </c>
      <c r="L20">
        <f t="shared" si="3"/>
        <v>30875.337349683163</v>
      </c>
    </row>
    <row r="21" spans="1:12" x14ac:dyDescent="0.3">
      <c r="A21" s="1">
        <v>45896.540879629632</v>
      </c>
      <c r="B21">
        <v>32455</v>
      </c>
      <c r="C21">
        <v>100</v>
      </c>
      <c r="D21">
        <v>2.7263997395833299</v>
      </c>
      <c r="E21">
        <v>2991</v>
      </c>
      <c r="F21">
        <v>19</v>
      </c>
      <c r="G21">
        <v>189.73400000000001</v>
      </c>
      <c r="H21">
        <v>77.741333333333301</v>
      </c>
      <c r="I21">
        <f t="shared" si="0"/>
        <v>145.50400000000002</v>
      </c>
      <c r="J21">
        <f t="shared" si="1"/>
        <v>100.9613333333333</v>
      </c>
      <c r="K21">
        <f t="shared" si="2"/>
        <v>40441.225106666694</v>
      </c>
      <c r="L21">
        <f t="shared" si="3"/>
        <v>34823.466506224591</v>
      </c>
    </row>
    <row r="22" spans="1:12" x14ac:dyDescent="0.3">
      <c r="A22" s="1">
        <v>45896.541550925926</v>
      </c>
      <c r="B22">
        <v>32455</v>
      </c>
      <c r="C22">
        <v>100</v>
      </c>
      <c r="D22">
        <v>2.5955403645833299</v>
      </c>
      <c r="E22">
        <v>3018</v>
      </c>
      <c r="F22">
        <v>20</v>
      </c>
      <c r="G22">
        <v>190.86500000000001</v>
      </c>
      <c r="H22">
        <v>77.731666666666598</v>
      </c>
      <c r="I22">
        <f t="shared" si="0"/>
        <v>146.63500000000002</v>
      </c>
      <c r="J22">
        <f t="shared" si="1"/>
        <v>100.9516666666666</v>
      </c>
      <c r="K22">
        <f t="shared" si="2"/>
        <v>40796.050933333376</v>
      </c>
      <c r="L22">
        <f t="shared" si="3"/>
        <v>35244.930004822469</v>
      </c>
    </row>
    <row r="23" spans="1:12" x14ac:dyDescent="0.3">
      <c r="A23" s="1">
        <v>45896.549386574072</v>
      </c>
      <c r="B23">
        <v>31055</v>
      </c>
      <c r="C23">
        <v>700</v>
      </c>
      <c r="D23">
        <v>2.3839518229166599</v>
      </c>
      <c r="E23">
        <v>3315</v>
      </c>
      <c r="F23">
        <v>21</v>
      </c>
      <c r="G23">
        <v>202.821433333333</v>
      </c>
      <c r="H23">
        <v>76.8851333333333</v>
      </c>
      <c r="I23">
        <f t="shared" si="0"/>
        <v>158.59143333333301</v>
      </c>
      <c r="J23">
        <f t="shared" si="1"/>
        <v>100.1051333333333</v>
      </c>
      <c r="K23">
        <f t="shared" si="2"/>
        <v>44923.117284333253</v>
      </c>
      <c r="L23">
        <f t="shared" si="3"/>
        <v>40400.239967960864</v>
      </c>
    </row>
    <row r="24" spans="1:12" x14ac:dyDescent="0.3">
      <c r="A24" s="1">
        <v>45896.550891203704</v>
      </c>
      <c r="B24">
        <v>30555</v>
      </c>
      <c r="C24">
        <v>1900</v>
      </c>
      <c r="D24">
        <v>2.6591796875</v>
      </c>
      <c r="E24">
        <v>3380</v>
      </c>
      <c r="F24">
        <v>22</v>
      </c>
      <c r="G24">
        <v>205.11376666666601</v>
      </c>
      <c r="H24">
        <v>76.720466666666596</v>
      </c>
      <c r="I24">
        <f t="shared" si="0"/>
        <v>160.88376666666602</v>
      </c>
      <c r="J24">
        <f t="shared" si="1"/>
        <v>99.940466666666595</v>
      </c>
      <c r="K24">
        <f t="shared" si="2"/>
        <v>45715.5695076665</v>
      </c>
      <c r="L24">
        <f t="shared" si="3"/>
        <v>41329.735926530615</v>
      </c>
    </row>
    <row r="25" spans="1:12" x14ac:dyDescent="0.3">
      <c r="A25" s="1">
        <v>45896.554849537039</v>
      </c>
      <c r="B25">
        <v>45000</v>
      </c>
      <c r="C25">
        <v>50000</v>
      </c>
      <c r="D25">
        <v>12.1378580729166</v>
      </c>
      <c r="E25">
        <v>3532</v>
      </c>
      <c r="F25">
        <v>23</v>
      </c>
      <c r="G25">
        <v>210.318488888888</v>
      </c>
      <c r="H25">
        <v>76.077477777777702</v>
      </c>
      <c r="I25">
        <f t="shared" si="0"/>
        <v>166.08848888888801</v>
      </c>
      <c r="J25">
        <f t="shared" si="1"/>
        <v>99.297477777777701</v>
      </c>
      <c r="K25">
        <f t="shared" si="2"/>
        <v>47650.768447666436</v>
      </c>
      <c r="L25">
        <f t="shared" si="3"/>
        <v>43796.419523626391</v>
      </c>
    </row>
    <row r="26" spans="1:12" x14ac:dyDescent="0.3">
      <c r="A26" s="1">
        <v>45896.559317129628</v>
      </c>
      <c r="B26">
        <v>47650</v>
      </c>
      <c r="C26">
        <v>45675</v>
      </c>
      <c r="D26">
        <v>235.050130208333</v>
      </c>
      <c r="E26">
        <v>3725</v>
      </c>
      <c r="F26">
        <v>24</v>
      </c>
      <c r="G26">
        <v>215.79111111111101</v>
      </c>
      <c r="H26">
        <v>75.249722222222204</v>
      </c>
      <c r="I26">
        <f t="shared" si="0"/>
        <v>171.56111111111102</v>
      </c>
      <c r="J26">
        <f t="shared" si="1"/>
        <v>98.469722222222202</v>
      </c>
      <c r="K26">
        <f t="shared" si="2"/>
        <v>49762.193208333316</v>
      </c>
      <c r="L26">
        <f t="shared" si="3"/>
        <v>46584.017278428364</v>
      </c>
    </row>
    <row r="27" spans="1:12" x14ac:dyDescent="0.3">
      <c r="A27" s="1">
        <v>45896.561956018515</v>
      </c>
      <c r="B27">
        <v>48275</v>
      </c>
      <c r="C27">
        <v>47550</v>
      </c>
      <c r="D27">
        <v>234.3740234375</v>
      </c>
      <c r="E27">
        <v>3839</v>
      </c>
      <c r="F27">
        <v>25</v>
      </c>
      <c r="G27">
        <v>219.02364444444399</v>
      </c>
      <c r="H27">
        <v>74.760788888888797</v>
      </c>
      <c r="I27">
        <f t="shared" si="0"/>
        <v>174.793644444444</v>
      </c>
      <c r="J27">
        <f t="shared" si="1"/>
        <v>97.980788888888796</v>
      </c>
      <c r="K27">
        <f t="shared" si="2"/>
        <v>51009.356020333238</v>
      </c>
      <c r="L27">
        <f t="shared" si="3"/>
        <v>48232.619732971623</v>
      </c>
    </row>
    <row r="28" spans="1:12" x14ac:dyDescent="0.3">
      <c r="A28" s="1">
        <v>45896.567210648151</v>
      </c>
      <c r="B28">
        <v>50135</v>
      </c>
      <c r="C28">
        <v>50925</v>
      </c>
      <c r="D28">
        <v>232.778483072916</v>
      </c>
      <c r="E28">
        <v>4066</v>
      </c>
      <c r="F28">
        <v>26</v>
      </c>
      <c r="G28">
        <v>224.09464444444399</v>
      </c>
      <c r="H28">
        <v>73.552055555555498</v>
      </c>
      <c r="I28">
        <f t="shared" si="0"/>
        <v>179.864644444444</v>
      </c>
      <c r="J28">
        <f t="shared" si="1"/>
        <v>96.772055555555497</v>
      </c>
      <c r="K28">
        <f t="shared" si="2"/>
        <v>53188.965773666561</v>
      </c>
      <c r="L28">
        <f t="shared" si="3"/>
        <v>51500.547958689625</v>
      </c>
    </row>
    <row r="29" spans="1:12" x14ac:dyDescent="0.3">
      <c r="A29" s="1">
        <v>45896.567511574074</v>
      </c>
      <c r="B29">
        <v>50260</v>
      </c>
      <c r="C29">
        <v>51675</v>
      </c>
      <c r="D29">
        <v>233.978678385416</v>
      </c>
      <c r="E29">
        <v>4079</v>
      </c>
      <c r="F29">
        <v>27</v>
      </c>
      <c r="G29">
        <v>224.37602222222199</v>
      </c>
      <c r="H29">
        <v>73.481277777777706</v>
      </c>
      <c r="I29">
        <f t="shared" si="0"/>
        <v>180.146022222222</v>
      </c>
      <c r="J29">
        <f t="shared" si="1"/>
        <v>96.701277777777705</v>
      </c>
      <c r="K29">
        <f t="shared" si="2"/>
        <v>53311.780266333306</v>
      </c>
      <c r="L29">
        <f t="shared" si="3"/>
        <v>51688.91664890587</v>
      </c>
    </row>
    <row r="30" spans="1:12" x14ac:dyDescent="0.3">
      <c r="A30" s="1">
        <v>45896.571481481478</v>
      </c>
      <c r="B30">
        <v>50385</v>
      </c>
      <c r="C30">
        <v>54300</v>
      </c>
      <c r="D30">
        <v>234.072591145833</v>
      </c>
      <c r="E30">
        <v>4249</v>
      </c>
      <c r="F30">
        <v>28</v>
      </c>
      <c r="G30">
        <v>228.08804444444399</v>
      </c>
      <c r="H30">
        <v>72.547555555555505</v>
      </c>
      <c r="I30">
        <f t="shared" si="0"/>
        <v>183.858044444444</v>
      </c>
      <c r="J30">
        <f t="shared" si="1"/>
        <v>95.767555555555504</v>
      </c>
      <c r="K30">
        <f t="shared" si="2"/>
        <v>54931.986842666556</v>
      </c>
      <c r="L30">
        <f t="shared" si="3"/>
        <v>54194.948006282299</v>
      </c>
    </row>
    <row r="31" spans="1:12" x14ac:dyDescent="0.3">
      <c r="A31" s="1">
        <v>45896.577766203707</v>
      </c>
      <c r="B31">
        <v>53345</v>
      </c>
      <c r="C31">
        <v>56970</v>
      </c>
      <c r="D31">
        <v>233.99609375</v>
      </c>
      <c r="E31">
        <v>4520</v>
      </c>
      <c r="F31">
        <v>29</v>
      </c>
      <c r="G31">
        <v>232.870455555555</v>
      </c>
      <c r="H31">
        <v>70.911099999999905</v>
      </c>
      <c r="I31">
        <f t="shared" si="0"/>
        <v>188.64045555555501</v>
      </c>
      <c r="J31">
        <f t="shared" si="1"/>
        <v>94.131099999999904</v>
      </c>
      <c r="K31">
        <f t="shared" si="2"/>
        <v>57238.368188444329</v>
      </c>
      <c r="L31">
        <f t="shared" si="3"/>
        <v>58138.084836487804</v>
      </c>
    </row>
    <row r="32" spans="1:12" x14ac:dyDescent="0.3">
      <c r="A32" s="1">
        <v>45896.577789351853</v>
      </c>
      <c r="B32">
        <v>53220</v>
      </c>
      <c r="C32">
        <v>56970</v>
      </c>
      <c r="D32">
        <v>234.56396484375</v>
      </c>
      <c r="E32">
        <v>4521</v>
      </c>
      <c r="F32">
        <v>30</v>
      </c>
      <c r="G32">
        <v>232.88687777777699</v>
      </c>
      <c r="H32">
        <v>70.904899999999998</v>
      </c>
      <c r="I32">
        <f t="shared" si="0"/>
        <v>188.656877777777</v>
      </c>
      <c r="J32">
        <f t="shared" si="1"/>
        <v>94.124899999999997</v>
      </c>
      <c r="K32">
        <f t="shared" si="2"/>
        <v>57246.581318221986</v>
      </c>
      <c r="L32">
        <f t="shared" si="3"/>
        <v>58152.654504224076</v>
      </c>
    </row>
    <row r="33" spans="1:12" x14ac:dyDescent="0.3">
      <c r="A33" s="1">
        <v>45896.581724537034</v>
      </c>
      <c r="B33">
        <v>53885</v>
      </c>
      <c r="C33">
        <v>59095</v>
      </c>
      <c r="D33">
        <v>233.32177734375</v>
      </c>
      <c r="E33">
        <v>4686</v>
      </c>
      <c r="F33">
        <v>31</v>
      </c>
      <c r="G33">
        <v>235.678655555555</v>
      </c>
      <c r="H33">
        <v>69.850899999999996</v>
      </c>
      <c r="I33">
        <f t="shared" si="0"/>
        <v>191.44865555555501</v>
      </c>
      <c r="J33">
        <f t="shared" si="1"/>
        <v>93.070899999999995</v>
      </c>
      <c r="K33">
        <f t="shared" si="2"/>
        <v>58642.813380444284</v>
      </c>
      <c r="L33">
        <f t="shared" si="3"/>
        <v>60648.959151651477</v>
      </c>
    </row>
    <row r="34" spans="1:12" x14ac:dyDescent="0.3">
      <c r="I34">
        <v>101</v>
      </c>
      <c r="J34">
        <v>66</v>
      </c>
      <c r="K34">
        <f t="shared" si="2"/>
        <v>44331.96</v>
      </c>
      <c r="L34">
        <f t="shared" si="3"/>
        <v>60327.18280000001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21092025 CASIALSUR</vt:lpstr>
      <vt:lpstr>14092025 CASIALSUR</vt:lpstr>
      <vt:lpstr>19092025 CASIALSUR</vt:lpstr>
      <vt:lpstr>10092025 UP_DESVIADOALSUROESTE</vt:lpstr>
      <vt:lpstr>Cresta_de_m_ximos_con_Az_Alt_in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Dávalos</dc:creator>
  <cp:keywords/>
  <dc:description/>
  <cp:lastModifiedBy>Fernando Dávalos Hernández</cp:lastModifiedBy>
  <cp:revision/>
  <dcterms:created xsi:type="dcterms:W3CDTF">2025-09-12T19:31:56Z</dcterms:created>
  <dcterms:modified xsi:type="dcterms:W3CDTF">2026-07-30T18:25:38Z</dcterms:modified>
  <cp:category/>
  <cp:contentStatus/>
</cp:coreProperties>
</file>